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5" yWindow="-15" windowWidth="14520" windowHeight="12795" activeTab="9"/>
  </bookViews>
  <sheets>
    <sheet name="приложение 1 " sheetId="2" r:id="rId1"/>
    <sheet name="Приложение 2" sheetId="25" r:id="rId2"/>
    <sheet name="Пр3 " sheetId="3" r:id="rId3"/>
    <sheet name="Пр 4" sheetId="27" r:id="rId4"/>
    <sheet name="ПР5" sheetId="26" r:id="rId5"/>
    <sheet name="пр 6" sheetId="33" r:id="rId6"/>
    <sheet name="ПР 7" sheetId="11" r:id="rId7"/>
    <sheet name="ПР 8" sheetId="29" r:id="rId8"/>
    <sheet name="ПР 9" sheetId="22" r:id="rId9"/>
    <sheet name="приложение10" sheetId="34" r:id="rId10"/>
  </sheets>
  <definedNames>
    <definedName name="Print_Area" localSheetId="5">'пр 6'!$A$1:$G$248</definedName>
    <definedName name="Print_Area" localSheetId="6">'ПР 7'!$A:$M</definedName>
    <definedName name="Print_Area" localSheetId="7">'ПР 8'!$A:$G</definedName>
    <definedName name="Print_Area" localSheetId="8">'ПР 9'!$A$8:$E$46</definedName>
    <definedName name="Print_Area" localSheetId="4">ПР5!$A:$E</definedName>
    <definedName name="Print_Area" localSheetId="0">'приложение 1 '!$A:$C</definedName>
    <definedName name="Print_Area" localSheetId="1">'Приложение 2'!$A:$D</definedName>
    <definedName name="Print_Area" localSheetId="9">приложение10!$A$1:$K$26</definedName>
    <definedName name="_xlnm.Print_Area" localSheetId="5">'пр 6'!$A$1:$G$244</definedName>
  </definedNames>
  <calcPr calcId="124519"/>
</workbook>
</file>

<file path=xl/calcChain.xml><?xml version="1.0" encoding="utf-8"?>
<calcChain xmlns="http://schemas.openxmlformats.org/spreadsheetml/2006/main">
  <c r="F27" i="11"/>
  <c r="F280"/>
  <c r="F281"/>
  <c r="F283"/>
  <c r="C63" i="2"/>
  <c r="D21" i="25"/>
  <c r="D22"/>
  <c r="D24"/>
  <c r="D23"/>
  <c r="C21"/>
  <c r="C22"/>
  <c r="C23"/>
  <c r="C24"/>
  <c r="C25" i="2"/>
  <c r="C24"/>
  <c r="C23"/>
  <c r="C22"/>
  <c r="F274" i="11"/>
  <c r="C62" i="2"/>
  <c r="C29" i="3"/>
  <c r="C41" i="2"/>
  <c r="C17"/>
  <c r="C53"/>
  <c r="C51" s="1"/>
  <c r="C44" i="25"/>
  <c r="F195" i="29"/>
  <c r="F194"/>
  <c r="G210"/>
  <c r="F210"/>
  <c r="G259"/>
  <c r="G260"/>
  <c r="G261"/>
  <c r="F259"/>
  <c r="F260"/>
  <c r="F261"/>
  <c r="G139" i="33"/>
  <c r="F139"/>
  <c r="G157"/>
  <c r="G158"/>
  <c r="G159"/>
  <c r="F157"/>
  <c r="F158"/>
  <c r="F159"/>
  <c r="F499" i="11"/>
  <c r="F498" s="1"/>
  <c r="F497" s="1"/>
  <c r="F494"/>
  <c r="F493" s="1"/>
  <c r="F495"/>
  <c r="F432"/>
  <c r="F431" s="1"/>
  <c r="F430" s="1"/>
  <c r="F163"/>
  <c r="E202" i="26"/>
  <c r="E206"/>
  <c r="E207"/>
  <c r="E203"/>
  <c r="E204"/>
  <c r="E178"/>
  <c r="E179"/>
  <c r="E180"/>
  <c r="E157"/>
  <c r="E158"/>
  <c r="E159"/>
  <c r="E96"/>
  <c r="E171"/>
  <c r="E228"/>
  <c r="E227" s="1"/>
  <c r="F279" i="11" l="1"/>
  <c r="F384"/>
  <c r="F383" s="1"/>
  <c r="F396"/>
  <c r="F395" s="1"/>
  <c r="F394" s="1"/>
  <c r="F410"/>
  <c r="F413"/>
  <c r="F425"/>
  <c r="F424" s="1"/>
  <c r="F423" s="1"/>
  <c r="F422" s="1"/>
  <c r="F438"/>
  <c r="F437" s="1"/>
  <c r="F447"/>
  <c r="F446" s="1"/>
  <c r="F445" s="1"/>
  <c r="F444" s="1"/>
  <c r="F55"/>
  <c r="F44" i="33"/>
  <c r="E168" i="26"/>
  <c r="E167" s="1"/>
  <c r="E173"/>
  <c r="E176"/>
  <c r="E175" s="1"/>
  <c r="C24" i="27"/>
  <c r="C47" i="2"/>
  <c r="C18"/>
  <c r="C34"/>
  <c r="C33" s="1"/>
  <c r="E133" i="26"/>
  <c r="C33" i="22"/>
  <c r="C32" s="1"/>
  <c r="C31" s="1"/>
  <c r="F112" i="11"/>
  <c r="F111" s="1"/>
  <c r="G220" i="33"/>
  <c r="G219"/>
  <c r="G218" s="1"/>
  <c r="G213" s="1"/>
  <c r="F220"/>
  <c r="F219" s="1"/>
  <c r="F218" s="1"/>
  <c r="F213" s="1"/>
  <c r="F212" s="1"/>
  <c r="G221"/>
  <c r="F221"/>
  <c r="G223"/>
  <c r="F223"/>
  <c r="E223" i="26"/>
  <c r="E225"/>
  <c r="E82"/>
  <c r="E81" s="1"/>
  <c r="E141"/>
  <c r="E140" s="1"/>
  <c r="E62"/>
  <c r="E33" i="22"/>
  <c r="E32" s="1"/>
  <c r="E31" s="1"/>
  <c r="E37"/>
  <c r="E36" s="1"/>
  <c r="E35" s="1"/>
  <c r="C37"/>
  <c r="C36"/>
  <c r="C35" s="1"/>
  <c r="F79" i="11"/>
  <c r="F47"/>
  <c r="F39" s="1"/>
  <c r="D37" i="22"/>
  <c r="D36" s="1"/>
  <c r="D35" s="1"/>
  <c r="D33"/>
  <c r="D32" s="1"/>
  <c r="D31" s="1"/>
  <c r="D30" s="1"/>
  <c r="F347" i="29"/>
  <c r="F346"/>
  <c r="F345"/>
  <c r="G343"/>
  <c r="F343"/>
  <c r="F182" i="33"/>
  <c r="F181"/>
  <c r="G395" i="29"/>
  <c r="F395"/>
  <c r="F76" i="11"/>
  <c r="F75" s="1"/>
  <c r="F78"/>
  <c r="F336"/>
  <c r="F335" s="1"/>
  <c r="F154"/>
  <c r="F53"/>
  <c r="F52" s="1"/>
  <c r="E244" i="26"/>
  <c r="E243" s="1"/>
  <c r="E242" s="1"/>
  <c r="E240"/>
  <c r="E239" s="1"/>
  <c r="E238" s="1"/>
  <c r="D35" i="27"/>
  <c r="C35"/>
  <c r="C35" i="3"/>
  <c r="C26" i="25"/>
  <c r="D26"/>
  <c r="D43"/>
  <c r="C43"/>
  <c r="C42" s="1"/>
  <c r="C46" i="2"/>
  <c r="C45" s="1"/>
  <c r="F252" i="11"/>
  <c r="F251" s="1"/>
  <c r="F250" s="1"/>
  <c r="F256"/>
  <c r="F255" s="1"/>
  <c r="F254" s="1"/>
  <c r="E61" i="26"/>
  <c r="E65"/>
  <c r="E64" s="1"/>
  <c r="G46" i="33"/>
  <c r="F46"/>
  <c r="G52" i="29"/>
  <c r="F52"/>
  <c r="F138"/>
  <c r="F137" s="1"/>
  <c r="F136" s="1"/>
  <c r="F135" s="1"/>
  <c r="F134" s="1"/>
  <c r="F124" s="1"/>
  <c r="G157"/>
  <c r="G156"/>
  <c r="G155"/>
  <c r="G154"/>
  <c r="F157"/>
  <c r="F156"/>
  <c r="F155"/>
  <c r="F154"/>
  <c r="G141"/>
  <c r="F141"/>
  <c r="G138"/>
  <c r="G177"/>
  <c r="F177"/>
  <c r="G184"/>
  <c r="G183"/>
  <c r="G182"/>
  <c r="G181"/>
  <c r="G180"/>
  <c r="F184"/>
  <c r="F183"/>
  <c r="F182"/>
  <c r="F181"/>
  <c r="F180"/>
  <c r="F49" i="11"/>
  <c r="F161"/>
  <c r="F150"/>
  <c r="K151"/>
  <c r="L151"/>
  <c r="F147"/>
  <c r="F146" s="1"/>
  <c r="F168"/>
  <c r="F167" s="1"/>
  <c r="F166" s="1"/>
  <c r="F165" s="1"/>
  <c r="F238"/>
  <c r="F237" s="1"/>
  <c r="F236" s="1"/>
  <c r="F235" s="1"/>
  <c r="F234" s="1"/>
  <c r="D20" i="25"/>
  <c r="C20"/>
  <c r="C19" s="1"/>
  <c r="C15" s="1"/>
  <c r="C21" i="2"/>
  <c r="C20" s="1"/>
  <c r="C15" s="1"/>
  <c r="C35"/>
  <c r="G405" i="29"/>
  <c r="G404"/>
  <c r="G403"/>
  <c r="G402"/>
  <c r="G401"/>
  <c r="G400"/>
  <c r="G399"/>
  <c r="G398"/>
  <c r="F405"/>
  <c r="F404"/>
  <c r="F403"/>
  <c r="F402"/>
  <c r="F401"/>
  <c r="F400"/>
  <c r="F399"/>
  <c r="F398"/>
  <c r="G394"/>
  <c r="G393"/>
  <c r="G392"/>
  <c r="G391"/>
  <c r="G390"/>
  <c r="F394"/>
  <c r="F393"/>
  <c r="F392"/>
  <c r="F391"/>
  <c r="F390"/>
  <c r="G385"/>
  <c r="F385"/>
  <c r="G379"/>
  <c r="G378"/>
  <c r="G377"/>
  <c r="F379"/>
  <c r="F378"/>
  <c r="F377"/>
  <c r="G362"/>
  <c r="G361"/>
  <c r="G360"/>
  <c r="G359"/>
  <c r="F362"/>
  <c r="F361"/>
  <c r="F360"/>
  <c r="F359"/>
  <c r="G342"/>
  <c r="G341"/>
  <c r="F342"/>
  <c r="F341"/>
  <c r="G329"/>
  <c r="F329"/>
  <c r="G325"/>
  <c r="F325"/>
  <c r="G304"/>
  <c r="G303"/>
  <c r="G302"/>
  <c r="G301"/>
  <c r="G300"/>
  <c r="F304"/>
  <c r="F303"/>
  <c r="F302"/>
  <c r="F301"/>
  <c r="F300"/>
  <c r="G297"/>
  <c r="G296"/>
  <c r="G295"/>
  <c r="G294"/>
  <c r="F297"/>
  <c r="F296"/>
  <c r="F295"/>
  <c r="F294"/>
  <c r="G292"/>
  <c r="G291"/>
  <c r="G290"/>
  <c r="G289"/>
  <c r="G288"/>
  <c r="F292"/>
  <c r="F291"/>
  <c r="F290"/>
  <c r="F289"/>
  <c r="F288"/>
  <c r="G282"/>
  <c r="G281"/>
  <c r="G280"/>
  <c r="G279"/>
  <c r="G278"/>
  <c r="G277"/>
  <c r="F282"/>
  <c r="F281"/>
  <c r="F280"/>
  <c r="F279"/>
  <c r="F278"/>
  <c r="F277"/>
  <c r="G274"/>
  <c r="G273"/>
  <c r="G272"/>
  <c r="G271"/>
  <c r="G270"/>
  <c r="G269"/>
  <c r="F274"/>
  <c r="F273"/>
  <c r="F272"/>
  <c r="F271"/>
  <c r="F270"/>
  <c r="F269"/>
  <c r="F264"/>
  <c r="F263" s="1"/>
  <c r="F262" s="1"/>
  <c r="G264"/>
  <c r="G263"/>
  <c r="G262" s="1"/>
  <c r="G256"/>
  <c r="G255"/>
  <c r="G254"/>
  <c r="G253"/>
  <c r="G252"/>
  <c r="F256"/>
  <c r="F255"/>
  <c r="F254"/>
  <c r="F253"/>
  <c r="F252"/>
  <c r="G249"/>
  <c r="G248" s="1"/>
  <c r="G247" s="1"/>
  <c r="G246" s="1"/>
  <c r="F249"/>
  <c r="F248" s="1"/>
  <c r="F247" s="1"/>
  <c r="F246" s="1"/>
  <c r="G239"/>
  <c r="G238"/>
  <c r="G237"/>
  <c r="F239"/>
  <c r="F238"/>
  <c r="F237"/>
  <c r="G225"/>
  <c r="G224"/>
  <c r="G223"/>
  <c r="G222"/>
  <c r="G221"/>
  <c r="F225"/>
  <c r="F224"/>
  <c r="F223"/>
  <c r="F222"/>
  <c r="F221"/>
  <c r="G216"/>
  <c r="F216"/>
  <c r="G205"/>
  <c r="G204"/>
  <c r="G203"/>
  <c r="G202"/>
  <c r="G201"/>
  <c r="G200"/>
  <c r="F205"/>
  <c r="F204"/>
  <c r="F203"/>
  <c r="F202"/>
  <c r="F201"/>
  <c r="F200"/>
  <c r="F191"/>
  <c r="F190"/>
  <c r="F189"/>
  <c r="F188"/>
  <c r="F187"/>
  <c r="F186"/>
  <c r="G191"/>
  <c r="G190"/>
  <c r="G189"/>
  <c r="G188"/>
  <c r="G187"/>
  <c r="G186"/>
  <c r="G176"/>
  <c r="G175"/>
  <c r="F176"/>
  <c r="F175"/>
  <c r="G172"/>
  <c r="G171" s="1"/>
  <c r="G170" s="1"/>
  <c r="G169" s="1"/>
  <c r="G162" s="1"/>
  <c r="G161" s="1"/>
  <c r="G160" s="1"/>
  <c r="G159" s="1"/>
  <c r="F172"/>
  <c r="F171" s="1"/>
  <c r="F170" s="1"/>
  <c r="F169" s="1"/>
  <c r="F162" s="1"/>
  <c r="F161" s="1"/>
  <c r="F160" s="1"/>
  <c r="F159" s="1"/>
  <c r="G166"/>
  <c r="G165"/>
  <c r="G164"/>
  <c r="G163"/>
  <c r="F166"/>
  <c r="F165"/>
  <c r="F164"/>
  <c r="F163"/>
  <c r="G144"/>
  <c r="G137"/>
  <c r="G136" s="1"/>
  <c r="G135" s="1"/>
  <c r="G134" s="1"/>
  <c r="G124" s="1"/>
  <c r="F144"/>
  <c r="G130"/>
  <c r="G129"/>
  <c r="G128"/>
  <c r="G127"/>
  <c r="G126"/>
  <c r="G125"/>
  <c r="F130"/>
  <c r="F129"/>
  <c r="F128"/>
  <c r="F127"/>
  <c r="F126"/>
  <c r="F125"/>
  <c r="G120"/>
  <c r="G119" s="1"/>
  <c r="F120"/>
  <c r="F119" s="1"/>
  <c r="G100"/>
  <c r="G99"/>
  <c r="G98"/>
  <c r="G97"/>
  <c r="G96"/>
  <c r="G95"/>
  <c r="F100"/>
  <c r="F99"/>
  <c r="F98"/>
  <c r="F97"/>
  <c r="F96"/>
  <c r="F95"/>
  <c r="G93"/>
  <c r="G92"/>
  <c r="G91"/>
  <c r="G90"/>
  <c r="G89"/>
  <c r="F93"/>
  <c r="F92"/>
  <c r="F91"/>
  <c r="F90"/>
  <c r="F89"/>
  <c r="G85"/>
  <c r="G84"/>
  <c r="G83"/>
  <c r="G82"/>
  <c r="F85"/>
  <c r="F84"/>
  <c r="F83"/>
  <c r="F82"/>
  <c r="G79"/>
  <c r="F79"/>
  <c r="F77"/>
  <c r="G77"/>
  <c r="G68"/>
  <c r="F68"/>
  <c r="G51"/>
  <c r="F51"/>
  <c r="L491" i="11"/>
  <c r="L490" s="1"/>
  <c r="L489" s="1"/>
  <c r="L488" s="1"/>
  <c r="L487" s="1"/>
  <c r="L486" s="1"/>
  <c r="L485" s="1"/>
  <c r="L484" s="1"/>
  <c r="L483" s="1"/>
  <c r="K491"/>
  <c r="K490" s="1"/>
  <c r="K489" s="1"/>
  <c r="K488" s="1"/>
  <c r="K487" s="1"/>
  <c r="K486" s="1"/>
  <c r="K485" s="1"/>
  <c r="K484" s="1"/>
  <c r="K483" s="1"/>
  <c r="F490"/>
  <c r="F489" s="1"/>
  <c r="F488" s="1"/>
  <c r="F487" s="1"/>
  <c r="F486" s="1"/>
  <c r="F485" s="1"/>
  <c r="F484" s="1"/>
  <c r="F483" s="1"/>
  <c r="J488"/>
  <c r="I488"/>
  <c r="H488"/>
  <c r="J487"/>
  <c r="J483" s="1"/>
  <c r="I487"/>
  <c r="I483" s="1"/>
  <c r="H487"/>
  <c r="H483" s="1"/>
  <c r="L481"/>
  <c r="L480" s="1"/>
  <c r="L479" s="1"/>
  <c r="L478" s="1"/>
  <c r="L477" s="1"/>
  <c r="L476" s="1"/>
  <c r="L475" s="1"/>
  <c r="K481"/>
  <c r="K480" s="1"/>
  <c r="K479" s="1"/>
  <c r="K478" s="1"/>
  <c r="K477" s="1"/>
  <c r="K476" s="1"/>
  <c r="K475" s="1"/>
  <c r="F480"/>
  <c r="F479" s="1"/>
  <c r="F478" s="1"/>
  <c r="F477" s="1"/>
  <c r="F476" s="1"/>
  <c r="F475" s="1"/>
  <c r="L471"/>
  <c r="L470" s="1"/>
  <c r="K471"/>
  <c r="K470" s="1"/>
  <c r="F470"/>
  <c r="L465"/>
  <c r="L464" s="1"/>
  <c r="L463" s="1"/>
  <c r="L462" s="1"/>
  <c r="K465"/>
  <c r="K464" s="1"/>
  <c r="K463" s="1"/>
  <c r="K462" s="1"/>
  <c r="F464"/>
  <c r="F463" s="1"/>
  <c r="F462" s="1"/>
  <c r="L460"/>
  <c r="K460"/>
  <c r="L457"/>
  <c r="K457"/>
  <c r="F456"/>
  <c r="F455" s="1"/>
  <c r="J452"/>
  <c r="I452"/>
  <c r="H452"/>
  <c r="L448"/>
  <c r="L447" s="1"/>
  <c r="L446" s="1"/>
  <c r="L445" s="1"/>
  <c r="K448"/>
  <c r="K447" s="1"/>
  <c r="K446" s="1"/>
  <c r="K445" s="1"/>
  <c r="K444" s="1"/>
  <c r="L442"/>
  <c r="K442"/>
  <c r="L439"/>
  <c r="L438" s="1"/>
  <c r="L437" s="1"/>
  <c r="K439"/>
  <c r="J434"/>
  <c r="I434"/>
  <c r="H434"/>
  <c r="L426"/>
  <c r="L425" s="1"/>
  <c r="L424" s="1"/>
  <c r="L423" s="1"/>
  <c r="L422" s="1"/>
  <c r="K426"/>
  <c r="K425" s="1"/>
  <c r="K424" s="1"/>
  <c r="K423" s="1"/>
  <c r="K422" s="1"/>
  <c r="J423"/>
  <c r="J379" s="1"/>
  <c r="J378" s="1"/>
  <c r="I423"/>
  <c r="I379" s="1"/>
  <c r="H423"/>
  <c r="H379" s="1"/>
  <c r="H378" s="1"/>
  <c r="L418"/>
  <c r="K418"/>
  <c r="L416"/>
  <c r="K416"/>
  <c r="L414"/>
  <c r="K414"/>
  <c r="L411"/>
  <c r="L410" s="1"/>
  <c r="K411"/>
  <c r="K410" s="1"/>
  <c r="L397"/>
  <c r="L396" s="1"/>
  <c r="L395" s="1"/>
  <c r="L394" s="1"/>
  <c r="K397"/>
  <c r="K396" s="1"/>
  <c r="K395" s="1"/>
  <c r="K394" s="1"/>
  <c r="L390"/>
  <c r="K390"/>
  <c r="L388"/>
  <c r="K388"/>
  <c r="L385"/>
  <c r="K385"/>
  <c r="L376"/>
  <c r="L375" s="1"/>
  <c r="L374" s="1"/>
  <c r="L373" s="1"/>
  <c r="L372" s="1"/>
  <c r="L371" s="1"/>
  <c r="K376"/>
  <c r="K375" s="1"/>
  <c r="K374" s="1"/>
  <c r="K373" s="1"/>
  <c r="K372" s="1"/>
  <c r="K371" s="1"/>
  <c r="F375"/>
  <c r="F374" s="1"/>
  <c r="F373" s="1"/>
  <c r="F372" s="1"/>
  <c r="F371" s="1"/>
  <c r="L369"/>
  <c r="L368" s="1"/>
  <c r="L367" s="1"/>
  <c r="L366" s="1"/>
  <c r="L365" s="1"/>
  <c r="K369"/>
  <c r="K368" s="1"/>
  <c r="K367" s="1"/>
  <c r="K366" s="1"/>
  <c r="K365" s="1"/>
  <c r="F368"/>
  <c r="F367" s="1"/>
  <c r="F366" s="1"/>
  <c r="F365" s="1"/>
  <c r="L363"/>
  <c r="L362" s="1"/>
  <c r="L361" s="1"/>
  <c r="L360" s="1"/>
  <c r="L359" s="1"/>
  <c r="K363"/>
  <c r="K362" s="1"/>
  <c r="K361" s="1"/>
  <c r="K360" s="1"/>
  <c r="K359" s="1"/>
  <c r="F363"/>
  <c r="F362" s="1"/>
  <c r="F361" s="1"/>
  <c r="F360" s="1"/>
  <c r="F359" s="1"/>
  <c r="L354"/>
  <c r="L353" s="1"/>
  <c r="L352" s="1"/>
  <c r="L351" s="1"/>
  <c r="L350" s="1"/>
  <c r="L349" s="1"/>
  <c r="L348" s="1"/>
  <c r="K354"/>
  <c r="K353" s="1"/>
  <c r="K352" s="1"/>
  <c r="K351" s="1"/>
  <c r="K350" s="1"/>
  <c r="K349" s="1"/>
  <c r="K348" s="1"/>
  <c r="F353"/>
  <c r="F352" s="1"/>
  <c r="F351" s="1"/>
  <c r="F350" s="1"/>
  <c r="F349" s="1"/>
  <c r="F348" s="1"/>
  <c r="L346"/>
  <c r="L345"/>
  <c r="L344" s="1"/>
  <c r="L343" s="1"/>
  <c r="L342" s="1"/>
  <c r="L341" s="1"/>
  <c r="L340" s="1"/>
  <c r="K346"/>
  <c r="K345"/>
  <c r="K344" s="1"/>
  <c r="K343" s="1"/>
  <c r="K342" s="1"/>
  <c r="K341" s="1"/>
  <c r="K340" s="1"/>
  <c r="F345"/>
  <c r="F344" s="1"/>
  <c r="F343" s="1"/>
  <c r="F342" s="1"/>
  <c r="F341" s="1"/>
  <c r="F340" s="1"/>
  <c r="L329"/>
  <c r="L328" s="1"/>
  <c r="L327" s="1"/>
  <c r="L326" s="1"/>
  <c r="L325" s="1"/>
  <c r="K329"/>
  <c r="K328" s="1"/>
  <c r="K327" s="1"/>
  <c r="K326" s="1"/>
  <c r="K325" s="1"/>
  <c r="F328"/>
  <c r="F327" s="1"/>
  <c r="F326" s="1"/>
  <c r="F325" s="1"/>
  <c r="L322"/>
  <c r="L321" s="1"/>
  <c r="L320" s="1"/>
  <c r="L319" s="1"/>
  <c r="L318" s="1"/>
  <c r="K322"/>
  <c r="K321" s="1"/>
  <c r="K320" s="1"/>
  <c r="K319" s="1"/>
  <c r="K318" s="1"/>
  <c r="F322"/>
  <c r="F321" s="1"/>
  <c r="F320" s="1"/>
  <c r="F319" s="1"/>
  <c r="F318" s="1"/>
  <c r="L316"/>
  <c r="L315" s="1"/>
  <c r="L314" s="1"/>
  <c r="L313" s="1"/>
  <c r="L312" s="1"/>
  <c r="K316"/>
  <c r="K315" s="1"/>
  <c r="K314" s="1"/>
  <c r="K313" s="1"/>
  <c r="K312" s="1"/>
  <c r="F315"/>
  <c r="F314" s="1"/>
  <c r="F313" s="1"/>
  <c r="F312" s="1"/>
  <c r="L306"/>
  <c r="L305" s="1"/>
  <c r="L304" s="1"/>
  <c r="L303" s="1"/>
  <c r="K306"/>
  <c r="K305" s="1"/>
  <c r="K304" s="1"/>
  <c r="K303" s="1"/>
  <c r="F305"/>
  <c r="F304" s="1"/>
  <c r="F303" s="1"/>
  <c r="L301"/>
  <c r="K301"/>
  <c r="L298"/>
  <c r="K298"/>
  <c r="L291"/>
  <c r="L290" s="1"/>
  <c r="L289" s="1"/>
  <c r="L288" s="1"/>
  <c r="L287" s="1"/>
  <c r="K291"/>
  <c r="K290" s="1"/>
  <c r="K289"/>
  <c r="K288" s="1"/>
  <c r="K287" s="1"/>
  <c r="F291"/>
  <c r="F290"/>
  <c r="F289" s="1"/>
  <c r="F288" s="1"/>
  <c r="F287" s="1"/>
  <c r="L283"/>
  <c r="L282" s="1"/>
  <c r="L281" s="1"/>
  <c r="L280" s="1"/>
  <c r="L279" s="1"/>
  <c r="K283"/>
  <c r="K282" s="1"/>
  <c r="K281" s="1"/>
  <c r="K280" s="1"/>
  <c r="K279" s="1"/>
  <c r="F282"/>
  <c r="J276"/>
  <c r="H276"/>
  <c r="L270"/>
  <c r="L269" s="1"/>
  <c r="L268" s="1"/>
  <c r="L267" s="1"/>
  <c r="L266" s="1"/>
  <c r="L265" s="1"/>
  <c r="L264" s="1"/>
  <c r="K270"/>
  <c r="K269" s="1"/>
  <c r="K268" s="1"/>
  <c r="K267" s="1"/>
  <c r="K266" s="1"/>
  <c r="K265" s="1"/>
  <c r="K264" s="1"/>
  <c r="F269"/>
  <c r="F268" s="1"/>
  <c r="J265"/>
  <c r="J259" s="1"/>
  <c r="I265"/>
  <c r="I259" s="1"/>
  <c r="I258" s="1"/>
  <c r="H265"/>
  <c r="H259" s="1"/>
  <c r="H258" s="1"/>
  <c r="L246"/>
  <c r="L245" s="1"/>
  <c r="L244" s="1"/>
  <c r="L243" s="1"/>
  <c r="L242" s="1"/>
  <c r="L241" s="1"/>
  <c r="L240" s="1"/>
  <c r="K246"/>
  <c r="K245" s="1"/>
  <c r="K244" s="1"/>
  <c r="K243" s="1"/>
  <c r="K242" s="1"/>
  <c r="K241" s="1"/>
  <c r="K240" s="1"/>
  <c r="F245"/>
  <c r="F244" s="1"/>
  <c r="F243" s="1"/>
  <c r="F242" s="1"/>
  <c r="F241" s="1"/>
  <c r="L227"/>
  <c r="L226" s="1"/>
  <c r="L225" s="1"/>
  <c r="L224" s="1"/>
  <c r="K227"/>
  <c r="K226" s="1"/>
  <c r="K225" s="1"/>
  <c r="K224" s="1"/>
  <c r="F227"/>
  <c r="F226" s="1"/>
  <c r="F225" s="1"/>
  <c r="F224" s="1"/>
  <c r="L222"/>
  <c r="K222"/>
  <c r="F222"/>
  <c r="L219"/>
  <c r="K219"/>
  <c r="F219"/>
  <c r="L213"/>
  <c r="L212" s="1"/>
  <c r="L211" s="1"/>
  <c r="L210" s="1"/>
  <c r="L209" s="1"/>
  <c r="K213"/>
  <c r="K212" s="1"/>
  <c r="K211" s="1"/>
  <c r="K210" s="1"/>
  <c r="K209" s="1"/>
  <c r="F213"/>
  <c r="F212" s="1"/>
  <c r="F211" s="1"/>
  <c r="F210" s="1"/>
  <c r="F209" s="1"/>
  <c r="L207"/>
  <c r="L206" s="1"/>
  <c r="K207"/>
  <c r="K206" s="1"/>
  <c r="F207"/>
  <c r="F206" s="1"/>
  <c r="L204"/>
  <c r="L203" s="1"/>
  <c r="K204"/>
  <c r="K203" s="1"/>
  <c r="J204"/>
  <c r="J203" s="1"/>
  <c r="I204"/>
  <c r="I203" s="1"/>
  <c r="H204"/>
  <c r="H203" s="1"/>
  <c r="F204"/>
  <c r="F203" s="1"/>
  <c r="L201"/>
  <c r="L200" s="1"/>
  <c r="K201"/>
  <c r="K200" s="1"/>
  <c r="F201"/>
  <c r="F200" s="1"/>
  <c r="I200"/>
  <c r="L198"/>
  <c r="L197" s="1"/>
  <c r="L196" s="1"/>
  <c r="L195" s="1"/>
  <c r="L194" s="1"/>
  <c r="K198"/>
  <c r="K197" s="1"/>
  <c r="K196" s="1"/>
  <c r="K195" s="1"/>
  <c r="K194" s="1"/>
  <c r="K193" s="1"/>
  <c r="F198"/>
  <c r="F197" s="1"/>
  <c r="F196" s="1"/>
  <c r="F195" s="1"/>
  <c r="F194" s="1"/>
  <c r="L190"/>
  <c r="L189" s="1"/>
  <c r="L188" s="1"/>
  <c r="L187" s="1"/>
  <c r="L186" s="1"/>
  <c r="K190"/>
  <c r="K189" s="1"/>
  <c r="K188" s="1"/>
  <c r="K187" s="1"/>
  <c r="K186" s="1"/>
  <c r="F189"/>
  <c r="L184"/>
  <c r="L183" s="1"/>
  <c r="L182" s="1"/>
  <c r="L181" s="1"/>
  <c r="L180" s="1"/>
  <c r="K184"/>
  <c r="K183" s="1"/>
  <c r="K182" s="1"/>
  <c r="K181" s="1"/>
  <c r="K180" s="1"/>
  <c r="F183"/>
  <c r="F182" s="1"/>
  <c r="F181" s="1"/>
  <c r="F180" s="1"/>
  <c r="L178"/>
  <c r="L177" s="1"/>
  <c r="L176" s="1"/>
  <c r="L175" s="1"/>
  <c r="L174" s="1"/>
  <c r="K178"/>
  <c r="K177" s="1"/>
  <c r="K176" s="1"/>
  <c r="K175" s="1"/>
  <c r="K174" s="1"/>
  <c r="F177"/>
  <c r="F176" s="1"/>
  <c r="F175" s="1"/>
  <c r="F174" s="1"/>
  <c r="J173"/>
  <c r="I173"/>
  <c r="H173"/>
  <c r="H171" s="1"/>
  <c r="J171"/>
  <c r="I171"/>
  <c r="L162"/>
  <c r="L161"/>
  <c r="L160" s="1"/>
  <c r="L159" s="1"/>
  <c r="L158" s="1"/>
  <c r="K162"/>
  <c r="K161"/>
  <c r="K160" s="1"/>
  <c r="K159" s="1"/>
  <c r="K158" s="1"/>
  <c r="F160"/>
  <c r="F159" s="1"/>
  <c r="F158" s="1"/>
  <c r="J158"/>
  <c r="J141" s="1"/>
  <c r="J126" s="1"/>
  <c r="I158"/>
  <c r="I141" s="1"/>
  <c r="I126" s="1"/>
  <c r="H158"/>
  <c r="H141" s="1"/>
  <c r="H126" s="1"/>
  <c r="L154"/>
  <c r="L153" s="1"/>
  <c r="K154"/>
  <c r="K153" s="1"/>
  <c r="F153"/>
  <c r="L150"/>
  <c r="K150"/>
  <c r="L149"/>
  <c r="K149"/>
  <c r="L148"/>
  <c r="K148"/>
  <c r="L133"/>
  <c r="L132" s="1"/>
  <c r="L131" s="1"/>
  <c r="L130" s="1"/>
  <c r="L129" s="1"/>
  <c r="L128" s="1"/>
  <c r="L127" s="1"/>
  <c r="K133"/>
  <c r="K132" s="1"/>
  <c r="K131" s="1"/>
  <c r="K130" s="1"/>
  <c r="K129" s="1"/>
  <c r="K128" s="1"/>
  <c r="K127" s="1"/>
  <c r="F132"/>
  <c r="F131" s="1"/>
  <c r="F130" s="1"/>
  <c r="F129" s="1"/>
  <c r="F128" s="1"/>
  <c r="F127" s="1"/>
  <c r="J128"/>
  <c r="I128"/>
  <c r="H128"/>
  <c r="L123"/>
  <c r="L122" s="1"/>
  <c r="L121" s="1"/>
  <c r="K123"/>
  <c r="K122" s="1"/>
  <c r="K121" s="1"/>
  <c r="F122"/>
  <c r="F121" s="1"/>
  <c r="F108" s="1"/>
  <c r="F104" s="1"/>
  <c r="F103" s="1"/>
  <c r="F102" s="1"/>
  <c r="L117"/>
  <c r="K117"/>
  <c r="L115"/>
  <c r="K115"/>
  <c r="L113"/>
  <c r="L112" s="1"/>
  <c r="K113"/>
  <c r="J103"/>
  <c r="J102" s="1"/>
  <c r="I103"/>
  <c r="I102" s="1"/>
  <c r="H103"/>
  <c r="H102" s="1"/>
  <c r="L100"/>
  <c r="L99" s="1"/>
  <c r="L98" s="1"/>
  <c r="L97" s="1"/>
  <c r="L96" s="1"/>
  <c r="L95" s="1"/>
  <c r="L94" s="1"/>
  <c r="K100"/>
  <c r="K99" s="1"/>
  <c r="K98" s="1"/>
  <c r="K97" s="1"/>
  <c r="K96" s="1"/>
  <c r="K95" s="1"/>
  <c r="K94" s="1"/>
  <c r="F99"/>
  <c r="F98" s="1"/>
  <c r="F97" s="1"/>
  <c r="F96" s="1"/>
  <c r="F95" s="1"/>
  <c r="L92"/>
  <c r="L91" s="1"/>
  <c r="L90"/>
  <c r="L89" s="1"/>
  <c r="L88" s="1"/>
  <c r="L87" s="1"/>
  <c r="K92"/>
  <c r="K91"/>
  <c r="K90" s="1"/>
  <c r="K89" s="1"/>
  <c r="K88" s="1"/>
  <c r="F92"/>
  <c r="F91" s="1"/>
  <c r="F90" s="1"/>
  <c r="F89" s="1"/>
  <c r="F88" s="1"/>
  <c r="J87"/>
  <c r="I87"/>
  <c r="H87"/>
  <c r="L85"/>
  <c r="L84" s="1"/>
  <c r="L83"/>
  <c r="L82" s="1"/>
  <c r="L81" s="1"/>
  <c r="K85"/>
  <c r="K84"/>
  <c r="K83" s="1"/>
  <c r="K82" s="1"/>
  <c r="K81" s="1"/>
  <c r="F84"/>
  <c r="F83" s="1"/>
  <c r="F82" s="1"/>
  <c r="F81" s="1"/>
  <c r="J81"/>
  <c r="I81"/>
  <c r="H81"/>
  <c r="H74"/>
  <c r="L72"/>
  <c r="L71" s="1"/>
  <c r="L70" s="1"/>
  <c r="K72"/>
  <c r="K71" s="1"/>
  <c r="K70" s="1"/>
  <c r="F71"/>
  <c r="F70" s="1"/>
  <c r="L68"/>
  <c r="L67" s="1"/>
  <c r="L66" s="1"/>
  <c r="K68"/>
  <c r="K67" s="1"/>
  <c r="K66" s="1"/>
  <c r="F67"/>
  <c r="F66" s="1"/>
  <c r="J63"/>
  <c r="I63"/>
  <c r="H63"/>
  <c r="L59"/>
  <c r="K59"/>
  <c r="L57"/>
  <c r="K57"/>
  <c r="L56"/>
  <c r="K56"/>
  <c r="K55" s="1"/>
  <c r="L54"/>
  <c r="L53" s="1"/>
  <c r="K54"/>
  <c r="K53" s="1"/>
  <c r="L50"/>
  <c r="L49" s="1"/>
  <c r="K50"/>
  <c r="K49" s="1"/>
  <c r="L47"/>
  <c r="K47"/>
  <c r="L43"/>
  <c r="K43"/>
  <c r="L40"/>
  <c r="K40"/>
  <c r="K39" s="1"/>
  <c r="J37"/>
  <c r="I37"/>
  <c r="H37"/>
  <c r="L35"/>
  <c r="K35"/>
  <c r="L31"/>
  <c r="K31"/>
  <c r="L28"/>
  <c r="L27" s="1"/>
  <c r="L26" s="1"/>
  <c r="L25" s="1"/>
  <c r="L24" s="1"/>
  <c r="L23" s="1"/>
  <c r="L22" s="1"/>
  <c r="L21" s="1"/>
  <c r="K28"/>
  <c r="J21"/>
  <c r="J20" s="1"/>
  <c r="I21"/>
  <c r="H21"/>
  <c r="H20" s="1"/>
  <c r="K297"/>
  <c r="K296" s="1"/>
  <c r="L456"/>
  <c r="L455" s="1"/>
  <c r="L454" s="1"/>
  <c r="L453" s="1"/>
  <c r="L452" s="1"/>
  <c r="L451" s="1"/>
  <c r="F76" i="29"/>
  <c r="G76"/>
  <c r="F152"/>
  <c r="F151"/>
  <c r="F150"/>
  <c r="F149"/>
  <c r="G152"/>
  <c r="G151"/>
  <c r="G150"/>
  <c r="G149"/>
  <c r="F215"/>
  <c r="F214" s="1"/>
  <c r="F213" s="1"/>
  <c r="G215"/>
  <c r="G214"/>
  <c r="G213" s="1"/>
  <c r="G212" s="1"/>
  <c r="G324"/>
  <c r="G323"/>
  <c r="F324"/>
  <c r="F323"/>
  <c r="F188" i="11"/>
  <c r="F187" s="1"/>
  <c r="F186" s="1"/>
  <c r="K456"/>
  <c r="K455" s="1"/>
  <c r="F231" i="29"/>
  <c r="F230"/>
  <c r="F229"/>
  <c r="F228"/>
  <c r="F371"/>
  <c r="F370" s="1"/>
  <c r="F369" s="1"/>
  <c r="F368" s="1"/>
  <c r="F367" s="1"/>
  <c r="F366" s="1"/>
  <c r="F307" s="1"/>
  <c r="G231"/>
  <c r="G230"/>
  <c r="G229"/>
  <c r="G228"/>
  <c r="F71"/>
  <c r="F67"/>
  <c r="G26"/>
  <c r="G25"/>
  <c r="G24"/>
  <c r="G23"/>
  <c r="G22"/>
  <c r="G21"/>
  <c r="G20"/>
  <c r="G287"/>
  <c r="G286"/>
  <c r="G285"/>
  <c r="G313"/>
  <c r="G312"/>
  <c r="G353"/>
  <c r="G352"/>
  <c r="G351"/>
  <c r="G350"/>
  <c r="G349"/>
  <c r="F26"/>
  <c r="F25"/>
  <c r="F24"/>
  <c r="F23"/>
  <c r="F22"/>
  <c r="F21"/>
  <c r="F20"/>
  <c r="G332"/>
  <c r="G328"/>
  <c r="F353"/>
  <c r="F352"/>
  <c r="F351"/>
  <c r="F350"/>
  <c r="F349"/>
  <c r="G371"/>
  <c r="G370" s="1"/>
  <c r="G369" s="1"/>
  <c r="G368" s="1"/>
  <c r="G367" s="1"/>
  <c r="G366" s="1"/>
  <c r="G307" s="1"/>
  <c r="G268"/>
  <c r="G88"/>
  <c r="F332"/>
  <c r="F328"/>
  <c r="G71"/>
  <c r="G67"/>
  <c r="F110"/>
  <c r="F109"/>
  <c r="G110"/>
  <c r="G109"/>
  <c r="F88"/>
  <c r="G195"/>
  <c r="G199"/>
  <c r="G198"/>
  <c r="G197"/>
  <c r="G196"/>
  <c r="F268"/>
  <c r="F287"/>
  <c r="F286"/>
  <c r="F285"/>
  <c r="F313"/>
  <c r="F312"/>
  <c r="F199"/>
  <c r="F198"/>
  <c r="F197"/>
  <c r="F196"/>
  <c r="F41"/>
  <c r="F40" s="1"/>
  <c r="F39" s="1"/>
  <c r="F38" s="1"/>
  <c r="F37" s="1"/>
  <c r="F36" s="1"/>
  <c r="F19" s="1"/>
  <c r="G41"/>
  <c r="G40"/>
  <c r="G39" s="1"/>
  <c r="G38" s="1"/>
  <c r="G37" s="1"/>
  <c r="G36" s="1"/>
  <c r="L297" i="11"/>
  <c r="L296" s="1"/>
  <c r="L295" s="1"/>
  <c r="L294" s="1"/>
  <c r="K438"/>
  <c r="K437" s="1"/>
  <c r="K436" s="1"/>
  <c r="K435" s="1"/>
  <c r="K434" s="1"/>
  <c r="L413"/>
  <c r="K413"/>
  <c r="K147"/>
  <c r="K146" s="1"/>
  <c r="L147"/>
  <c r="L146" s="1"/>
  <c r="L55"/>
  <c r="K218"/>
  <c r="K217" s="1"/>
  <c r="J258"/>
  <c r="K384"/>
  <c r="K383" s="1"/>
  <c r="F218"/>
  <c r="F217" s="1"/>
  <c r="F297"/>
  <c r="F296" s="1"/>
  <c r="L384"/>
  <c r="L383" s="1"/>
  <c r="K112"/>
  <c r="K108" s="1"/>
  <c r="L108"/>
  <c r="L39"/>
  <c r="F26"/>
  <c r="F25" s="1"/>
  <c r="F24" s="1"/>
  <c r="F23" s="1"/>
  <c r="F22" s="1"/>
  <c r="F21" s="1"/>
  <c r="K27"/>
  <c r="K26" s="1"/>
  <c r="K25" s="1"/>
  <c r="K24" s="1"/>
  <c r="K23" s="1"/>
  <c r="K22" s="1"/>
  <c r="K21" s="1"/>
  <c r="L339"/>
  <c r="L38"/>
  <c r="L37" s="1"/>
  <c r="G267" i="29"/>
  <c r="G311"/>
  <c r="G310"/>
  <c r="G309"/>
  <c r="G308"/>
  <c r="F267"/>
  <c r="F311"/>
  <c r="F310"/>
  <c r="F309"/>
  <c r="F308"/>
  <c r="K38" i="11"/>
  <c r="K37" s="1"/>
  <c r="G235" i="33"/>
  <c r="G234"/>
  <c r="G233"/>
  <c r="F235"/>
  <c r="F234"/>
  <c r="F233"/>
  <c r="E235"/>
  <c r="E234"/>
  <c r="E233"/>
  <c r="G231"/>
  <c r="G230" s="1"/>
  <c r="G226" s="1"/>
  <c r="G225" s="1"/>
  <c r="F231"/>
  <c r="F230"/>
  <c r="E231"/>
  <c r="E230"/>
  <c r="G228"/>
  <c r="G227"/>
  <c r="F228"/>
  <c r="F227"/>
  <c r="E228"/>
  <c r="E227"/>
  <c r="G216"/>
  <c r="G215"/>
  <c r="G214"/>
  <c r="F216"/>
  <c r="F215"/>
  <c r="F214"/>
  <c r="E216"/>
  <c r="E215"/>
  <c r="E214"/>
  <c r="E213"/>
  <c r="G210"/>
  <c r="G209"/>
  <c r="G208"/>
  <c r="F210"/>
  <c r="F209"/>
  <c r="F208"/>
  <c r="E210"/>
  <c r="E209"/>
  <c r="E208"/>
  <c r="G206"/>
  <c r="G205"/>
  <c r="G204"/>
  <c r="F206"/>
  <c r="F205"/>
  <c r="F204"/>
  <c r="E206"/>
  <c r="E205"/>
  <c r="E204"/>
  <c r="G202"/>
  <c r="G200"/>
  <c r="F202"/>
  <c r="F200"/>
  <c r="E202"/>
  <c r="E201"/>
  <c r="G198"/>
  <c r="F198"/>
  <c r="E198"/>
  <c r="G196"/>
  <c r="G195"/>
  <c r="F196"/>
  <c r="F195"/>
  <c r="E196"/>
  <c r="E195"/>
  <c r="G193"/>
  <c r="G192" s="1"/>
  <c r="G191" s="1"/>
  <c r="G161" s="1"/>
  <c r="F193"/>
  <c r="F192" s="1"/>
  <c r="F191" s="1"/>
  <c r="F161" s="1"/>
  <c r="E193"/>
  <c r="E192"/>
  <c r="G189"/>
  <c r="G188"/>
  <c r="F189"/>
  <c r="F188"/>
  <c r="E189"/>
  <c r="E188"/>
  <c r="G186"/>
  <c r="G185"/>
  <c r="F186"/>
  <c r="F185"/>
  <c r="E186"/>
  <c r="E185"/>
  <c r="G179"/>
  <c r="G178"/>
  <c r="F179"/>
  <c r="F178"/>
  <c r="E179"/>
  <c r="E178"/>
  <c r="G176"/>
  <c r="F176"/>
  <c r="E176"/>
  <c r="G174"/>
  <c r="F174"/>
  <c r="E174"/>
  <c r="G171"/>
  <c r="G170"/>
  <c r="F171"/>
  <c r="F170"/>
  <c r="E171"/>
  <c r="E170"/>
  <c r="G167"/>
  <c r="G166"/>
  <c r="F167"/>
  <c r="F166"/>
  <c r="E167"/>
  <c r="E166"/>
  <c r="G164"/>
  <c r="G163"/>
  <c r="F164"/>
  <c r="F163"/>
  <c r="E164"/>
  <c r="E163"/>
  <c r="G155"/>
  <c r="G154"/>
  <c r="F155"/>
  <c r="F154"/>
  <c r="E155"/>
  <c r="E154"/>
  <c r="G152"/>
  <c r="G151"/>
  <c r="F152"/>
  <c r="F151"/>
  <c r="E152"/>
  <c r="E151"/>
  <c r="G149"/>
  <c r="G148"/>
  <c r="F149"/>
  <c r="F148"/>
  <c r="E149"/>
  <c r="E148"/>
  <c r="G144"/>
  <c r="G143"/>
  <c r="F144"/>
  <c r="F143"/>
  <c r="E144"/>
  <c r="E143"/>
  <c r="G141"/>
  <c r="G140"/>
  <c r="F141"/>
  <c r="F140"/>
  <c r="E141"/>
  <c r="E140"/>
  <c r="G137"/>
  <c r="G136"/>
  <c r="F137"/>
  <c r="F136"/>
  <c r="E137"/>
  <c r="E136"/>
  <c r="G133"/>
  <c r="G132"/>
  <c r="F133"/>
  <c r="F131"/>
  <c r="E133"/>
  <c r="E132"/>
  <c r="G128"/>
  <c r="G127"/>
  <c r="G126"/>
  <c r="G125"/>
  <c r="F128"/>
  <c r="F127"/>
  <c r="F126"/>
  <c r="F125"/>
  <c r="E128"/>
  <c r="E127"/>
  <c r="E126"/>
  <c r="E125"/>
  <c r="G123"/>
  <c r="G122"/>
  <c r="F123"/>
  <c r="E123"/>
  <c r="E122"/>
  <c r="F122"/>
  <c r="G121"/>
  <c r="F121"/>
  <c r="G119"/>
  <c r="G117"/>
  <c r="F119"/>
  <c r="F118"/>
  <c r="E119"/>
  <c r="E117"/>
  <c r="G115"/>
  <c r="G114"/>
  <c r="F115"/>
  <c r="F114"/>
  <c r="E115"/>
  <c r="E114"/>
  <c r="G112"/>
  <c r="G111"/>
  <c r="F112"/>
  <c r="F111"/>
  <c r="E112"/>
  <c r="E111"/>
  <c r="G109"/>
  <c r="G108"/>
  <c r="F109"/>
  <c r="F107"/>
  <c r="E109"/>
  <c r="E108"/>
  <c r="G105"/>
  <c r="G104"/>
  <c r="F105"/>
  <c r="F104"/>
  <c r="E105"/>
  <c r="E104"/>
  <c r="G101"/>
  <c r="F101"/>
  <c r="E101"/>
  <c r="G99"/>
  <c r="G97"/>
  <c r="F99"/>
  <c r="F97"/>
  <c r="E99"/>
  <c r="E98"/>
  <c r="F98"/>
  <c r="G95"/>
  <c r="G94"/>
  <c r="G90" s="1"/>
  <c r="G89" s="1"/>
  <c r="F95"/>
  <c r="F94" s="1"/>
  <c r="F90" s="1"/>
  <c r="F89" s="1"/>
  <c r="E95"/>
  <c r="E94"/>
  <c r="G92"/>
  <c r="G91"/>
  <c r="F92"/>
  <c r="F91"/>
  <c r="E92"/>
  <c r="E91"/>
  <c r="G87"/>
  <c r="G85"/>
  <c r="F87"/>
  <c r="F85"/>
  <c r="E87"/>
  <c r="E85"/>
  <c r="G82"/>
  <c r="G81"/>
  <c r="E83"/>
  <c r="E82"/>
  <c r="E81"/>
  <c r="F82"/>
  <c r="F81"/>
  <c r="G79"/>
  <c r="F79"/>
  <c r="E79"/>
  <c r="G77"/>
  <c r="F77"/>
  <c r="E77"/>
  <c r="G75"/>
  <c r="G74" s="1"/>
  <c r="G73" s="1"/>
  <c r="G60" s="1"/>
  <c r="F75"/>
  <c r="F74" s="1"/>
  <c r="F73" s="1"/>
  <c r="F60" s="1"/>
  <c r="E75"/>
  <c r="E74"/>
  <c r="G71"/>
  <c r="G70"/>
  <c r="G69"/>
  <c r="F71"/>
  <c r="F70"/>
  <c r="F69"/>
  <c r="E71"/>
  <c r="E70"/>
  <c r="E69"/>
  <c r="G67"/>
  <c r="G66"/>
  <c r="G65"/>
  <c r="F67"/>
  <c r="F66"/>
  <c r="F65"/>
  <c r="E67"/>
  <c r="E66"/>
  <c r="E65"/>
  <c r="G63"/>
  <c r="G62"/>
  <c r="G61"/>
  <c r="F63"/>
  <c r="F62"/>
  <c r="F61"/>
  <c r="E63"/>
  <c r="E62"/>
  <c r="E61"/>
  <c r="G58"/>
  <c r="G57"/>
  <c r="G56"/>
  <c r="F58"/>
  <c r="F57"/>
  <c r="F56"/>
  <c r="E58"/>
  <c r="E57"/>
  <c r="E56"/>
  <c r="G54"/>
  <c r="G53"/>
  <c r="G52"/>
  <c r="F54"/>
  <c r="F53"/>
  <c r="F52"/>
  <c r="E54"/>
  <c r="E53"/>
  <c r="E52"/>
  <c r="G50"/>
  <c r="G49"/>
  <c r="G48"/>
  <c r="F50"/>
  <c r="F49"/>
  <c r="F48"/>
  <c r="E50"/>
  <c r="E49"/>
  <c r="E48"/>
  <c r="E46"/>
  <c r="G44"/>
  <c r="G43" s="1"/>
  <c r="E44"/>
  <c r="G40"/>
  <c r="F41"/>
  <c r="F40" s="1"/>
  <c r="E41"/>
  <c r="E40"/>
  <c r="G38"/>
  <c r="G37"/>
  <c r="F38"/>
  <c r="F37"/>
  <c r="E38"/>
  <c r="E37"/>
  <c r="G32"/>
  <c r="F32"/>
  <c r="E32"/>
  <c r="G30"/>
  <c r="F30"/>
  <c r="E30"/>
  <c r="G24"/>
  <c r="G23"/>
  <c r="G22" s="1"/>
  <c r="G21" s="1"/>
  <c r="G20" s="1"/>
  <c r="G19" s="1"/>
  <c r="F24"/>
  <c r="F23" s="1"/>
  <c r="F22" s="1"/>
  <c r="F21" s="1"/>
  <c r="F20" s="1"/>
  <c r="F19" s="1"/>
  <c r="E24"/>
  <c r="E23"/>
  <c r="E22"/>
  <c r="E21"/>
  <c r="E20"/>
  <c r="G86" i="26"/>
  <c r="F86"/>
  <c r="E86"/>
  <c r="G246"/>
  <c r="G245" s="1"/>
  <c r="G244" s="1"/>
  <c r="F246"/>
  <c r="F245" s="1"/>
  <c r="F244" s="1"/>
  <c r="E248"/>
  <c r="E247" s="1"/>
  <c r="E246" s="1"/>
  <c r="G234"/>
  <c r="G233" s="1"/>
  <c r="F234"/>
  <c r="F233" s="1"/>
  <c r="E236"/>
  <c r="G231"/>
  <c r="G230" s="1"/>
  <c r="F231"/>
  <c r="F230" s="1"/>
  <c r="E233"/>
  <c r="E232" s="1"/>
  <c r="G218"/>
  <c r="F218"/>
  <c r="G215"/>
  <c r="G214" s="1"/>
  <c r="G213" s="1"/>
  <c r="F215"/>
  <c r="F214"/>
  <c r="F213" s="1"/>
  <c r="E215"/>
  <c r="E214" s="1"/>
  <c r="E213" s="1"/>
  <c r="G211"/>
  <c r="G210" s="1"/>
  <c r="G209" s="1"/>
  <c r="F211"/>
  <c r="F210" s="1"/>
  <c r="F209" s="1"/>
  <c r="E211"/>
  <c r="E210" s="1"/>
  <c r="E209" s="1"/>
  <c r="G200"/>
  <c r="G198" s="1"/>
  <c r="F200"/>
  <c r="F199" s="1"/>
  <c r="E200"/>
  <c r="E198" s="1"/>
  <c r="G196"/>
  <c r="F196"/>
  <c r="E196"/>
  <c r="G194"/>
  <c r="G193" s="1"/>
  <c r="F194"/>
  <c r="F193" s="1"/>
  <c r="E194"/>
  <c r="E193" s="1"/>
  <c r="G191"/>
  <c r="G190" s="1"/>
  <c r="G189" s="1"/>
  <c r="F191"/>
  <c r="F190" s="1"/>
  <c r="E191"/>
  <c r="E190" s="1"/>
  <c r="G187"/>
  <c r="G186" s="1"/>
  <c r="F187"/>
  <c r="F186" s="1"/>
  <c r="E187"/>
  <c r="E186" s="1"/>
  <c r="G184"/>
  <c r="G183" s="1"/>
  <c r="G182" s="1"/>
  <c r="F184"/>
  <c r="F183" s="1"/>
  <c r="E184"/>
  <c r="E183" s="1"/>
  <c r="E182" s="1"/>
  <c r="G176"/>
  <c r="G175" s="1"/>
  <c r="F176"/>
  <c r="F175" s="1"/>
  <c r="G173"/>
  <c r="F173"/>
  <c r="G171"/>
  <c r="F171"/>
  <c r="F170" s="1"/>
  <c r="G168"/>
  <c r="G167" s="1"/>
  <c r="F168"/>
  <c r="F167" s="1"/>
  <c r="G164"/>
  <c r="G163" s="1"/>
  <c r="G162" s="1"/>
  <c r="F164"/>
  <c r="F163" s="1"/>
  <c r="F162" s="1"/>
  <c r="E164"/>
  <c r="E163" s="1"/>
  <c r="E162" s="1"/>
  <c r="G155"/>
  <c r="G154" s="1"/>
  <c r="F155"/>
  <c r="F154" s="1"/>
  <c r="E155"/>
  <c r="E154" s="1"/>
  <c r="G152"/>
  <c r="G151" s="1"/>
  <c r="F152"/>
  <c r="F151" s="1"/>
  <c r="E152"/>
  <c r="E151" s="1"/>
  <c r="G149"/>
  <c r="G148" s="1"/>
  <c r="F149"/>
  <c r="F148" s="1"/>
  <c r="E149"/>
  <c r="E148" s="1"/>
  <c r="G144"/>
  <c r="G143" s="1"/>
  <c r="F144"/>
  <c r="F143" s="1"/>
  <c r="E144"/>
  <c r="E143" s="1"/>
  <c r="E139" s="1"/>
  <c r="G141"/>
  <c r="G140" s="1"/>
  <c r="F141"/>
  <c r="F140" s="1"/>
  <c r="G137"/>
  <c r="G136" s="1"/>
  <c r="F137"/>
  <c r="F136" s="1"/>
  <c r="E137"/>
  <c r="E136" s="1"/>
  <c r="G131"/>
  <c r="G130" s="1"/>
  <c r="F131"/>
  <c r="F129" s="1"/>
  <c r="E131"/>
  <c r="G126"/>
  <c r="G125" s="1"/>
  <c r="G124" s="1"/>
  <c r="G123" s="1"/>
  <c r="F126"/>
  <c r="E126"/>
  <c r="E125" s="1"/>
  <c r="E124" s="1"/>
  <c r="E123" s="1"/>
  <c r="F125"/>
  <c r="F124" s="1"/>
  <c r="F123" s="1"/>
  <c r="G121"/>
  <c r="G120" s="1"/>
  <c r="F121"/>
  <c r="F120" s="1"/>
  <c r="E121"/>
  <c r="E120" s="1"/>
  <c r="G118"/>
  <c r="G117" s="1"/>
  <c r="F118"/>
  <c r="F117" s="1"/>
  <c r="E118"/>
  <c r="E117" s="1"/>
  <c r="G114"/>
  <c r="G113" s="1"/>
  <c r="F114"/>
  <c r="F113" s="1"/>
  <c r="E114"/>
  <c r="E113" s="1"/>
  <c r="G110"/>
  <c r="F110"/>
  <c r="E110"/>
  <c r="G108"/>
  <c r="G107" s="1"/>
  <c r="F108"/>
  <c r="F106" s="1"/>
  <c r="E108"/>
  <c r="E106" s="1"/>
  <c r="G104"/>
  <c r="G103" s="1"/>
  <c r="F104"/>
  <c r="F103" s="1"/>
  <c r="E104"/>
  <c r="E103" s="1"/>
  <c r="G101"/>
  <c r="G100" s="1"/>
  <c r="F101"/>
  <c r="F100" s="1"/>
  <c r="E101"/>
  <c r="E100" s="1"/>
  <c r="G94"/>
  <c r="G93" s="1"/>
  <c r="F94"/>
  <c r="F93" s="1"/>
  <c r="E94"/>
  <c r="E92" s="1"/>
  <c r="G90"/>
  <c r="G89" s="1"/>
  <c r="G88" s="1"/>
  <c r="F90"/>
  <c r="F89" s="1"/>
  <c r="F88" s="1"/>
  <c r="E90"/>
  <c r="E89" s="1"/>
  <c r="E88" s="1"/>
  <c r="G84"/>
  <c r="F84"/>
  <c r="E84"/>
  <c r="G82"/>
  <c r="G81" s="1"/>
  <c r="F82"/>
  <c r="F81" s="1"/>
  <c r="G78"/>
  <c r="G77" s="1"/>
  <c r="G76" s="1"/>
  <c r="F78"/>
  <c r="F77" s="1"/>
  <c r="F76" s="1"/>
  <c r="E78"/>
  <c r="E77" s="1"/>
  <c r="E76" s="1"/>
  <c r="G74"/>
  <c r="G73" s="1"/>
  <c r="G72" s="1"/>
  <c r="F74"/>
  <c r="F73" s="1"/>
  <c r="F72" s="1"/>
  <c r="E74"/>
  <c r="E73" s="1"/>
  <c r="E72" s="1"/>
  <c r="G70"/>
  <c r="G69" s="1"/>
  <c r="G68" s="1"/>
  <c r="F70"/>
  <c r="F69" s="1"/>
  <c r="F68" s="1"/>
  <c r="E70"/>
  <c r="E69" s="1"/>
  <c r="E68" s="1"/>
  <c r="G58"/>
  <c r="G57" s="1"/>
  <c r="G56" s="1"/>
  <c r="F58"/>
  <c r="F57" s="1"/>
  <c r="F56" s="1"/>
  <c r="E58"/>
  <c r="E57" s="1"/>
  <c r="E56" s="1"/>
  <c r="G54"/>
  <c r="G53" s="1"/>
  <c r="G52" s="1"/>
  <c r="F54"/>
  <c r="F53" s="1"/>
  <c r="F52" s="1"/>
  <c r="E54"/>
  <c r="E53" s="1"/>
  <c r="E52" s="1"/>
  <c r="G50"/>
  <c r="G49" s="1"/>
  <c r="G48" s="1"/>
  <c r="F50"/>
  <c r="F49" s="1"/>
  <c r="F48" s="1"/>
  <c r="E50"/>
  <c r="E49" s="1"/>
  <c r="E48" s="1"/>
  <c r="G46"/>
  <c r="F46"/>
  <c r="E46"/>
  <c r="G44"/>
  <c r="F44"/>
  <c r="E44"/>
  <c r="E43" s="1"/>
  <c r="G41"/>
  <c r="G40" s="1"/>
  <c r="F41"/>
  <c r="F40" s="1"/>
  <c r="E41"/>
  <c r="E40" s="1"/>
  <c r="G38"/>
  <c r="G37" s="1"/>
  <c r="F38"/>
  <c r="F37" s="1"/>
  <c r="E38"/>
  <c r="E37" s="1"/>
  <c r="G32"/>
  <c r="F32"/>
  <c r="E32"/>
  <c r="G30"/>
  <c r="F30"/>
  <c r="F29" s="1"/>
  <c r="F28" s="1"/>
  <c r="F27" s="1"/>
  <c r="F26" s="1"/>
  <c r="E30"/>
  <c r="G24"/>
  <c r="G23" s="1"/>
  <c r="G22" s="1"/>
  <c r="G21" s="1"/>
  <c r="G20" s="1"/>
  <c r="F24"/>
  <c r="F23" s="1"/>
  <c r="F22" s="1"/>
  <c r="F21" s="1"/>
  <c r="F20" s="1"/>
  <c r="E24"/>
  <c r="E23" s="1"/>
  <c r="E22" s="1"/>
  <c r="E21" s="1"/>
  <c r="E20" s="1"/>
  <c r="E173" i="33"/>
  <c r="E191"/>
  <c r="G131"/>
  <c r="F201"/>
  <c r="F173"/>
  <c r="F169"/>
  <c r="G29"/>
  <c r="G28"/>
  <c r="G27"/>
  <c r="G26"/>
  <c r="G116" i="26"/>
  <c r="E86" i="33"/>
  <c r="G98"/>
  <c r="E118"/>
  <c r="F132"/>
  <c r="F226"/>
  <c r="F225"/>
  <c r="G162"/>
  <c r="F86"/>
  <c r="G118"/>
  <c r="G173"/>
  <c r="G169"/>
  <c r="E169"/>
  <c r="E184"/>
  <c r="G135"/>
  <c r="G130" s="1"/>
  <c r="F29"/>
  <c r="F28"/>
  <c r="F27"/>
  <c r="F26"/>
  <c r="E199" i="26"/>
  <c r="G199"/>
  <c r="G92"/>
  <c r="G170"/>
  <c r="E29" i="33"/>
  <c r="E28"/>
  <c r="E27"/>
  <c r="E26"/>
  <c r="E19"/>
  <c r="E43"/>
  <c r="E35"/>
  <c r="F43"/>
  <c r="F184"/>
  <c r="E200"/>
  <c r="G201"/>
  <c r="E73"/>
  <c r="E60"/>
  <c r="E107"/>
  <c r="F135"/>
  <c r="F130" s="1"/>
  <c r="E139"/>
  <c r="E135"/>
  <c r="G184"/>
  <c r="E226"/>
  <c r="E225"/>
  <c r="E212"/>
  <c r="F162"/>
  <c r="E162"/>
  <c r="G86"/>
  <c r="F108"/>
  <c r="E90"/>
  <c r="E89"/>
  <c r="E97"/>
  <c r="G107"/>
  <c r="F117"/>
  <c r="E121"/>
  <c r="E131"/>
  <c r="E93" i="26"/>
  <c r="F92"/>
  <c r="E116"/>
  <c r="F198"/>
  <c r="E161" i="33"/>
  <c r="E130"/>
  <c r="E34"/>
  <c r="E237"/>
  <c r="D37" i="27"/>
  <c r="C37"/>
  <c r="D40"/>
  <c r="C40"/>
  <c r="C40" i="3"/>
  <c r="C37"/>
  <c r="D46" i="25"/>
  <c r="D45"/>
  <c r="C46"/>
  <c r="C45"/>
  <c r="C48" i="2"/>
  <c r="D19" i="25"/>
  <c r="D15" s="1"/>
  <c r="D17"/>
  <c r="D16"/>
  <c r="C45" i="3"/>
  <c r="C43"/>
  <c r="D45" i="27"/>
  <c r="C45"/>
  <c r="D43"/>
  <c r="C43"/>
  <c r="C32"/>
  <c r="D32"/>
  <c r="C17" i="3"/>
  <c r="C24"/>
  <c r="C29" i="27"/>
  <c r="C26"/>
  <c r="C18"/>
  <c r="D29"/>
  <c r="D26"/>
  <c r="D24"/>
  <c r="D18"/>
  <c r="D53" i="25"/>
  <c r="C53"/>
  <c r="D51"/>
  <c r="C51"/>
  <c r="C48" s="1"/>
  <c r="D49"/>
  <c r="C49"/>
  <c r="D42"/>
  <c r="D38"/>
  <c r="D37"/>
  <c r="D36"/>
  <c r="C38"/>
  <c r="C37"/>
  <c r="C36"/>
  <c r="D34"/>
  <c r="C34"/>
  <c r="D32"/>
  <c r="D31"/>
  <c r="C32"/>
  <c r="D29"/>
  <c r="C29"/>
  <c r="D25"/>
  <c r="C25"/>
  <c r="C17"/>
  <c r="C39" i="2"/>
  <c r="D48" i="25"/>
  <c r="C31"/>
  <c r="C28"/>
  <c r="C16"/>
  <c r="D28"/>
  <c r="D41"/>
  <c r="D40" s="1"/>
  <c r="C60" i="2"/>
  <c r="C38"/>
  <c r="C37" s="1"/>
  <c r="C27"/>
  <c r="C26" s="1"/>
  <c r="C32" i="3"/>
  <c r="C26"/>
  <c r="C58" i="2"/>
  <c r="C57"/>
  <c r="C30"/>
  <c r="C16"/>
  <c r="F295" i="11" l="1"/>
  <c r="C47" i="3"/>
  <c r="E189" i="26"/>
  <c r="F267" i="11"/>
  <c r="F266" s="1"/>
  <c r="F265" s="1"/>
  <c r="F264" s="1"/>
  <c r="E80" i="26"/>
  <c r="E35"/>
  <c r="D55" i="25"/>
  <c r="I378" i="11"/>
  <c r="K409"/>
  <c r="K382" s="1"/>
  <c r="K381" s="1"/>
  <c r="K380" s="1"/>
  <c r="K379" s="1"/>
  <c r="H170"/>
  <c r="L218"/>
  <c r="L217" s="1"/>
  <c r="L409"/>
  <c r="L382" s="1"/>
  <c r="L381" s="1"/>
  <c r="I170"/>
  <c r="F74"/>
  <c r="F409"/>
  <c r="E135" i="26"/>
  <c r="F36" i="33"/>
  <c r="C41" i="25"/>
  <c r="C40" s="1"/>
  <c r="C55" s="1"/>
  <c r="F212" i="29"/>
  <c r="G211"/>
  <c r="G194" s="1"/>
  <c r="F211"/>
  <c r="G19"/>
  <c r="G408" s="1"/>
  <c r="G18" s="1"/>
  <c r="G212" i="33"/>
  <c r="D47" i="27"/>
  <c r="L52" i="11"/>
  <c r="F65"/>
  <c r="F64" s="1"/>
  <c r="F63" s="1"/>
  <c r="L193"/>
  <c r="K358"/>
  <c r="K357" s="1"/>
  <c r="K356" s="1"/>
  <c r="F358"/>
  <c r="F357" s="1"/>
  <c r="F356" s="1"/>
  <c r="L107"/>
  <c r="L106" s="1"/>
  <c r="L105" s="1"/>
  <c r="L104" s="1"/>
  <c r="L103" s="1"/>
  <c r="L102" s="1"/>
  <c r="K52"/>
  <c r="K87"/>
  <c r="J170"/>
  <c r="J501" s="1"/>
  <c r="F193"/>
  <c r="F38"/>
  <c r="F37" s="1"/>
  <c r="F20" s="1"/>
  <c r="L444"/>
  <c r="L436"/>
  <c r="L435" s="1"/>
  <c r="L434" s="1"/>
  <c r="F333"/>
  <c r="F332" s="1"/>
  <c r="F331" s="1"/>
  <c r="F334"/>
  <c r="F216"/>
  <c r="F215" s="1"/>
  <c r="L145"/>
  <c r="L144" s="1"/>
  <c r="L143" s="1"/>
  <c r="L142" s="1"/>
  <c r="L141" s="1"/>
  <c r="L126" s="1"/>
  <c r="I20"/>
  <c r="I501" s="1"/>
  <c r="L65"/>
  <c r="L64" s="1"/>
  <c r="L63" s="1"/>
  <c r="L20" s="1"/>
  <c r="H501"/>
  <c r="K216"/>
  <c r="K215" s="1"/>
  <c r="K173" s="1"/>
  <c r="K172" s="1"/>
  <c r="K171" s="1"/>
  <c r="K170" s="1"/>
  <c r="K454"/>
  <c r="K453" s="1"/>
  <c r="K452" s="1"/>
  <c r="K451" s="1"/>
  <c r="K295"/>
  <c r="K294" s="1"/>
  <c r="K278" s="1"/>
  <c r="K277" s="1"/>
  <c r="K276" s="1"/>
  <c r="K339"/>
  <c r="K338" s="1"/>
  <c r="F454"/>
  <c r="F453" s="1"/>
  <c r="F452" s="1"/>
  <c r="F451" s="1"/>
  <c r="F436"/>
  <c r="F435" s="1"/>
  <c r="F434" s="1"/>
  <c r="C32" i="2"/>
  <c r="C29"/>
  <c r="C44"/>
  <c r="C43" s="1"/>
  <c r="K263" i="11"/>
  <c r="K262" s="1"/>
  <c r="K261" s="1"/>
  <c r="K260" s="1"/>
  <c r="K259"/>
  <c r="L278"/>
  <c r="L277" s="1"/>
  <c r="L276" s="1"/>
  <c r="L263"/>
  <c r="L262" s="1"/>
  <c r="L261" s="1"/>
  <c r="L260" s="1"/>
  <c r="L259"/>
  <c r="K145"/>
  <c r="K144" s="1"/>
  <c r="K143" s="1"/>
  <c r="K142" s="1"/>
  <c r="K141" s="1"/>
  <c r="K126" s="1"/>
  <c r="L216"/>
  <c r="L215" s="1"/>
  <c r="L173" s="1"/>
  <c r="L172" s="1"/>
  <c r="L171" s="1"/>
  <c r="L170" s="1"/>
  <c r="K65"/>
  <c r="K64" s="1"/>
  <c r="K63" s="1"/>
  <c r="K20" s="1"/>
  <c r="L358"/>
  <c r="L357" s="1"/>
  <c r="L356" s="1"/>
  <c r="L338" s="1"/>
  <c r="F249"/>
  <c r="F248" s="1"/>
  <c r="F240" s="1"/>
  <c r="K107"/>
  <c r="K106" s="1"/>
  <c r="K105" s="1"/>
  <c r="K104" s="1"/>
  <c r="K103" s="1"/>
  <c r="K102" s="1"/>
  <c r="F145"/>
  <c r="F144" s="1"/>
  <c r="F382"/>
  <c r="F173"/>
  <c r="F172" s="1"/>
  <c r="F171" s="1"/>
  <c r="E30" i="22"/>
  <c r="E19" s="1"/>
  <c r="D19"/>
  <c r="C30"/>
  <c r="C19" s="1"/>
  <c r="G108" i="29"/>
  <c r="G107" s="1"/>
  <c r="G106" s="1"/>
  <c r="G105" s="1"/>
  <c r="G104" s="1"/>
  <c r="G103" s="1"/>
  <c r="F108"/>
  <c r="F107" s="1"/>
  <c r="F106" s="1"/>
  <c r="F105" s="1"/>
  <c r="F104" s="1"/>
  <c r="F103" s="1"/>
  <c r="F408"/>
  <c r="F18" s="1"/>
  <c r="F339" i="11"/>
  <c r="F294"/>
  <c r="F109"/>
  <c r="F110" s="1"/>
  <c r="F107"/>
  <c r="F106" s="1"/>
  <c r="F105" s="1"/>
  <c r="F87"/>
  <c r="F94"/>
  <c r="G36" i="33"/>
  <c r="G35"/>
  <c r="G34" s="1"/>
  <c r="G237" s="1"/>
  <c r="F35"/>
  <c r="F34" s="1"/>
  <c r="F237" s="1"/>
  <c r="C47" i="27"/>
  <c r="G43" i="26"/>
  <c r="E231"/>
  <c r="G229"/>
  <c r="F182"/>
  <c r="F189"/>
  <c r="G80"/>
  <c r="F139"/>
  <c r="F135" s="1"/>
  <c r="F128" s="1"/>
  <c r="G129"/>
  <c r="F107"/>
  <c r="G67"/>
  <c r="F80"/>
  <c r="F67" s="1"/>
  <c r="E29"/>
  <c r="E28" s="1"/>
  <c r="E27" s="1"/>
  <c r="E26" s="1"/>
  <c r="G29"/>
  <c r="G28" s="1"/>
  <c r="G27" s="1"/>
  <c r="G26" s="1"/>
  <c r="F43"/>
  <c r="F35" s="1"/>
  <c r="F166"/>
  <c r="E222"/>
  <c r="E221" s="1"/>
  <c r="E220" s="1"/>
  <c r="E218" s="1"/>
  <c r="E170"/>
  <c r="F99"/>
  <c r="F98" s="1"/>
  <c r="G139"/>
  <c r="G135" s="1"/>
  <c r="E99"/>
  <c r="E98" s="1"/>
  <c r="G99"/>
  <c r="G98" s="1"/>
  <c r="E230"/>
  <c r="E60"/>
  <c r="G106"/>
  <c r="E107"/>
  <c r="F130"/>
  <c r="G166"/>
  <c r="G161" s="1"/>
  <c r="E19"/>
  <c r="G35"/>
  <c r="E67"/>
  <c r="E130"/>
  <c r="E129" s="1"/>
  <c r="G217"/>
  <c r="F229"/>
  <c r="F217" s="1"/>
  <c r="F19"/>
  <c r="G19"/>
  <c r="E36"/>
  <c r="F116"/>
  <c r="F338" i="11" l="1"/>
  <c r="F263"/>
  <c r="F262" s="1"/>
  <c r="F261" s="1"/>
  <c r="F260" s="1"/>
  <c r="F259"/>
  <c r="L380"/>
  <c r="L379" s="1"/>
  <c r="L378" s="1"/>
  <c r="K378"/>
  <c r="L258"/>
  <c r="C65" i="2"/>
  <c r="E166" i="26"/>
  <c r="E161" s="1"/>
  <c r="F381" i="11"/>
  <c r="F380" s="1"/>
  <c r="F379" s="1"/>
  <c r="F378" s="1"/>
  <c r="F278"/>
  <c r="F277" s="1"/>
  <c r="F276" s="1"/>
  <c r="F258" s="1"/>
  <c r="F143"/>
  <c r="F142" s="1"/>
  <c r="F141" s="1"/>
  <c r="F126" s="1"/>
  <c r="K258"/>
  <c r="K501" s="1"/>
  <c r="L501"/>
  <c r="F170"/>
  <c r="G128" i="26"/>
  <c r="F161"/>
  <c r="F34" s="1"/>
  <c r="F248" s="1"/>
  <c r="E128"/>
  <c r="G34"/>
  <c r="G248" s="1"/>
  <c r="E217"/>
  <c r="E34" l="1"/>
  <c r="F501" i="11"/>
  <c r="F19" s="1"/>
  <c r="E250" i="26"/>
</calcChain>
</file>

<file path=xl/sharedStrings.xml><?xml version="1.0" encoding="utf-8"?>
<sst xmlns="http://schemas.openxmlformats.org/spreadsheetml/2006/main" count="5853" uniqueCount="908">
  <si>
    <t>Код бюджетной классификации Российской Федерации</t>
  </si>
  <si>
    <t xml:space="preserve"> 1 13 01995 10 0000 130</t>
  </si>
  <si>
    <t xml:space="preserve">Наименование </t>
  </si>
  <si>
    <t>Сумма</t>
  </si>
  <si>
    <t>НАЛОГОВЫЕ И НЕНАЛОГОВЫЕ ДОХОДЫ</t>
  </si>
  <si>
    <t>НАЛОГИ НА ПРИБЫЛЬ, ДОХОДЫ</t>
  </si>
  <si>
    <t>Налог на доходы физических лиц</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</si>
  <si>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12"/>
        <rFont val="Times New Roman"/>
        <family val="1"/>
        <charset val="204"/>
      </rPr>
      <t>1</t>
    </r>
    <r>
      <rPr>
        <sz val="12"/>
        <rFont val="Times New Roman"/>
        <family val="1"/>
        <charset val="204"/>
      </rPr>
      <t xml:space="preserve"> и 228 Налогового кодекса Российской Федерации</t>
    </r>
  </si>
  <si>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</si>
  <si>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</si>
  <si>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НА СОВОКУПНЫЙ ДОХОД</t>
  </si>
  <si>
    <t>НАЛОГИ НА ИМУЩЕСТВО</t>
  </si>
  <si>
    <t>ДОХОДЫ ОТ ОКАЗАНИЯ ПЛАТНЫХ УСЛУГ (РАБОТ) И КОМПЕНСАЦИИ ЗАТРАТ ГОСУДАРСТВА</t>
  </si>
  <si>
    <t xml:space="preserve">Доходы от оказания платных услуг (работ) </t>
  </si>
  <si>
    <t>Прочие доходы от оказания платных услуг (работ)</t>
  </si>
  <si>
    <t>БЕЗВОЗМЕЗДНЫЕ ПОСТУПЛЕНИЯ</t>
  </si>
  <si>
    <t>БЕЗВОЗМЕЗДНЫЕ ПОСТУПЛЕНИЯ ОТ ДРУГИХ БЮДЖЕТОВ БЮДЖЕТНОЙ СИСТЕМЫ РОССИЙСКОЙ ФЕДЕРАЦИИ</t>
  </si>
  <si>
    <t>Итого доходов</t>
  </si>
  <si>
    <t xml:space="preserve"> 1 00 00000 00 0000 000</t>
  </si>
  <si>
    <t xml:space="preserve"> 1 01 00000 00 0000 000</t>
  </si>
  <si>
    <t xml:space="preserve"> 1 01 02000 01 0000 110</t>
  </si>
  <si>
    <t xml:space="preserve"> 1 01 02010 01 0000 110</t>
  </si>
  <si>
    <t xml:space="preserve"> 1 05 00000 00 0000 000</t>
  </si>
  <si>
    <t xml:space="preserve"> 1 05 03000 01 0000 110</t>
  </si>
  <si>
    <t>Единый сельскохозяйственный налог</t>
  </si>
  <si>
    <t xml:space="preserve"> 1 05 03010 01 0000 110</t>
  </si>
  <si>
    <t>Налог на имущество физических лиц</t>
  </si>
  <si>
    <t xml:space="preserve"> 1 06 00000 00 0000 000</t>
  </si>
  <si>
    <t xml:space="preserve"> 1 06 01000 00 0000 110</t>
  </si>
  <si>
    <t xml:space="preserve"> 1 06 01030 10 0000 110</t>
  </si>
  <si>
    <t>Земельный налог</t>
  </si>
  <si>
    <t xml:space="preserve"> 1 06 06000 00 0000 110</t>
  </si>
  <si>
    <t xml:space="preserve"> 1 13 00000 00 0000 000</t>
  </si>
  <si>
    <t xml:space="preserve"> 1 13 01000 00 0000 130</t>
  </si>
  <si>
    <t xml:space="preserve"> 1 13 01990 00 0000 130</t>
  </si>
  <si>
    <t xml:space="preserve"> 2 00 00000 00 0000 000</t>
  </si>
  <si>
    <t xml:space="preserve"> 2 02 00000 00 0000 000</t>
  </si>
  <si>
    <t xml:space="preserve"> 1 03 00000 00 0000 000</t>
  </si>
  <si>
    <t xml:space="preserve">РАСПРЕДЕЛЕНИЕ БЮДЖЕТНЫХ АССИГНОВАНИЙ ПО РАЗДЕЛАМ </t>
  </si>
  <si>
    <t/>
  </si>
  <si>
    <t>Наименование</t>
  </si>
  <si>
    <t>РзПР</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</si>
  <si>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</si>
  <si>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</si>
  <si>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</si>
  <si>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</si>
  <si>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0104</t>
  </si>
  <si>
    <t>Обеспечение деятельности финансовых, налоговых и таможенных органов и органов финансового (финансово-бюджетного) надзора</t>
  </si>
  <si>
    <t>0106</t>
  </si>
  <si>
    <t>Резервные фонды</t>
  </si>
  <si>
    <t>0111</t>
  </si>
  <si>
    <t>НАЦИОНАЛЬНАЯ БЕЗОПАСНОСТЬ И ПРАВООХРАНИТЕЛЬНАЯ ДЕЯТЕЛЬНОСТЬ</t>
  </si>
  <si>
    <t>0300</t>
  </si>
  <si>
    <t>0309</t>
  </si>
  <si>
    <t>Обеспечение пожарной безопасности</t>
  </si>
  <si>
    <t>0310</t>
  </si>
  <si>
    <t>НАЦИОНАЛЬНАЯ ЭКОНОМИКА</t>
  </si>
  <si>
    <t>0400</t>
  </si>
  <si>
    <t>Дорожное хозяйство (дорожные фонды)</t>
  </si>
  <si>
    <t>0409</t>
  </si>
  <si>
    <t>ЖИЛИЩНО-КОММУНАЛЬНОЕ ХОЗЯЙСТВО</t>
  </si>
  <si>
    <t>0500</t>
  </si>
  <si>
    <t>Коммунальное хозяйство</t>
  </si>
  <si>
    <t>0502</t>
  </si>
  <si>
    <t>ОБРАЗОВАНИЕ</t>
  </si>
  <si>
    <t>0700</t>
  </si>
  <si>
    <t>Молодежная политика и оздоровление детей</t>
  </si>
  <si>
    <t>0707</t>
  </si>
  <si>
    <t>КУЛЬТУРА, КИНЕМАТОГРАФИЯ</t>
  </si>
  <si>
    <t>0800</t>
  </si>
  <si>
    <t>Культура</t>
  </si>
  <si>
    <t>0801</t>
  </si>
  <si>
    <t>ФИЗИЧЕСКАЯ КУЛЬТУРА И СПОРТ</t>
  </si>
  <si>
    <t>1100</t>
  </si>
  <si>
    <t>ИТОГО:</t>
  </si>
  <si>
    <t>Благоустройство</t>
  </si>
  <si>
    <t>0503</t>
  </si>
  <si>
    <t>РАСПРЕДЕЛЕНИЕ БЮДЖЕТНЫХ АССИГНОВАНИЙ ПО ЦЕЛЕВЫМ СТАТЬЯМ</t>
  </si>
  <si>
    <t>КЦСР</t>
  </si>
  <si>
    <t>КВР</t>
  </si>
  <si>
    <t>Глава муниципального образования</t>
  </si>
  <si>
    <t>руб.</t>
  </si>
  <si>
    <t>1102</t>
  </si>
  <si>
    <t>Массовый спорт</t>
  </si>
  <si>
    <t>(руб.)</t>
  </si>
  <si>
    <t>0203</t>
  </si>
  <si>
    <t>Мобилизационная и вневойсковая подготовка</t>
  </si>
  <si>
    <t>НАЦИОНАЛЬНАЯ ОБОРОНА</t>
  </si>
  <si>
    <t>0200</t>
  </si>
  <si>
    <t>( руб.)</t>
  </si>
  <si>
    <t>986</t>
  </si>
  <si>
    <t>КВСР</t>
  </si>
  <si>
    <t xml:space="preserve">ВЕДОМСТВЕННАЯ СТРУКТУРА РАСХОДОВ БЮДЖЕТА  </t>
  </si>
  <si>
    <t>Наименование  показателя</t>
  </si>
  <si>
    <t>КБК</t>
  </si>
  <si>
    <t>Сумма, руб.</t>
  </si>
  <si>
    <t>Источники внутреннего финансирования дефицитов бюджетов</t>
  </si>
  <si>
    <t>Кредиты кредитных организаций в валюте Российской Федерации</t>
  </si>
  <si>
    <t>Бюджетные кредиты от других бюджетов бюджетной системы Российской Федерации</t>
  </si>
  <si>
    <t xml:space="preserve">Погашение кредитов, предоставленных кредитными организациями в валюте Российской Федерации </t>
  </si>
  <si>
    <t>Погашение бюджетных кредитов, полученных от других бюджетов бюджетной системы Российской Федерации в валюте Российской Федерации</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</si>
  <si>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</si>
  <si>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</si>
  <si>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</si>
  <si>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</si>
  <si>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Уменьшение остатков средств бюджетов</t>
  </si>
  <si>
    <t>Уменьшение прочих остатков средств бюджетов</t>
  </si>
  <si>
    <t>Субвенции местным бюджетам  на выполнение передаваемых полномочий субъектов Российской Федерации</t>
  </si>
  <si>
    <t>Другие общегосударственные вопросы</t>
  </si>
  <si>
    <t>0113</t>
  </si>
  <si>
    <t>0412</t>
  </si>
  <si>
    <t>Другие вопросы в области национальной экономике</t>
  </si>
  <si>
    <t>Другие вопросы в области культуры, кинематографии</t>
  </si>
  <si>
    <t>0804</t>
  </si>
  <si>
    <t>Осуществление  областных  государственных полномочий по определению перечня должностных лиц органов местного самоуправления,уполномоченных составлять протоколы об административных правонарушениях,предусмотренных  отдельными закономи Иркутской области  об административной ответственности</t>
  </si>
  <si>
    <t>Закупка товаров, работ и услуг для государственных (муниципальных)нужд</t>
  </si>
  <si>
    <t xml:space="preserve"> 1 03 022300 10 000 110</t>
  </si>
  <si>
    <t xml:space="preserve"> 1 03 022400 10 000 110</t>
  </si>
  <si>
    <t xml:space="preserve"> 1 03 022500 10 000 110</t>
  </si>
  <si>
    <t xml:space="preserve"> 1 03 022600 10 000 110</t>
  </si>
  <si>
    <t xml:space="preserve"> 1 03 020000 00 000 110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</si>
  <si>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</si>
  <si>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</si>
  <si>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</si>
  <si>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</si>
  <si>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Земельный налог с организаций </t>
  </si>
  <si>
    <t>Налог на имущество физических лиц, взимаемый по ставкам, применяемым к объектам налогообложения, расположенным в границах сельских поселений</t>
  </si>
  <si>
    <t>Земельный налог с организаций,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</si>
  <si>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сельских поселений</t>
  </si>
  <si>
    <t>1 06 06040 00 0000 110</t>
  </si>
  <si>
    <t>1 06 06043 10 0000 110</t>
  </si>
  <si>
    <t>Земельный налог с физических лиц</t>
  </si>
  <si>
    <t>Прочие доходы от оказания платных услуг (работ) получателями средств бюджетов сельских поселений</t>
  </si>
  <si>
    <t>1 06 06033 10 0000 110</t>
  </si>
  <si>
    <t>Прочие межбюджетные трансферты, передаваемые бюджетам сельских поселений</t>
  </si>
  <si>
    <t>Уменьшение прочих остатков денежных средств бюджетов сельских поселений</t>
  </si>
  <si>
    <t>44 0 00 00000</t>
  </si>
  <si>
    <t>70 3 02 51180</t>
  </si>
  <si>
    <t>77 0 03 00000</t>
  </si>
  <si>
    <t>77 0 00 00000</t>
  </si>
  <si>
    <t>90 0 00 00000</t>
  </si>
  <si>
    <t>Непрограммные расходы</t>
  </si>
  <si>
    <t>Закупка товаров, работ и услуг для обеспечения государственных (муниципальных) нужд</t>
  </si>
  <si>
    <t>Расходы на выплаты по оплате труда работников органов местного самоуправления</t>
  </si>
  <si>
    <t>Межбюджетные трансферты</t>
  </si>
  <si>
    <t>Иные бюджетные ассигнования</t>
  </si>
  <si>
    <t>Расходы на обеспечение функций органов местного самоуправления</t>
  </si>
  <si>
    <t xml:space="preserve">Реализация направлений расходов основного мероприятия и (или)  муниципальной программы Таргизского муниципального образования, а также непрограммным направлениям расходов органов местного самоуправленияТаргизского муниципального образования </t>
  </si>
  <si>
    <t>Расходы на обеспечение деятельности муниципальных учреждений, находящихся в ведении Таргизского муниципального образования</t>
  </si>
  <si>
    <t>70 3 02 00000</t>
  </si>
  <si>
    <t>986 01 02 00 00 10 0000 710</t>
  </si>
  <si>
    <t>986 01 02 00 00 10 0000 810</t>
  </si>
  <si>
    <t>986 01 03 01 00 10 0000 710</t>
  </si>
  <si>
    <t>986 01 03 01 00 10 0000 810</t>
  </si>
  <si>
    <t>986 01 05 02 01 00 0000 510</t>
  </si>
  <si>
    <t>986 01 05 02 01 10 0000 510</t>
  </si>
  <si>
    <t>986 01 05 02 01 10 0000 610</t>
  </si>
  <si>
    <t>1 06 06030 00 0000 110</t>
  </si>
  <si>
    <t>Субвенции бюджетам бюджетной системы Российской Федерации</t>
  </si>
  <si>
    <t>Иные межбюджетные трансферты</t>
  </si>
  <si>
    <t>Дотации бюджетам бюджетной системы Российской Федерации</t>
  </si>
  <si>
    <t>Обеспечение проведения  выборов и референдумов</t>
  </si>
  <si>
    <t>Пенсионное обеспечение</t>
  </si>
  <si>
    <t>1000</t>
  </si>
  <si>
    <t>1001</t>
  </si>
  <si>
    <t>В.М. Киндрачук</t>
  </si>
  <si>
    <t xml:space="preserve">                                                  Приложение 1</t>
  </si>
  <si>
    <t>2 02 10000 00 0000 150</t>
  </si>
  <si>
    <t xml:space="preserve"> 2 02 30000 00 0000 150</t>
  </si>
  <si>
    <t>2 02 35118 00 0000 150</t>
  </si>
  <si>
    <t>2 02 35118 10 0000 150</t>
  </si>
  <si>
    <t>2 02 40000 00 0000 150</t>
  </si>
  <si>
    <t>2 02 49999 10 0000 150</t>
  </si>
  <si>
    <t>Субсидии бюджетам бюджетной системы Российской Федерации (межбюджетные субсидии)</t>
  </si>
  <si>
    <t>2 02 20000 00 0000 150</t>
  </si>
  <si>
    <t>Прочие субсидии</t>
  </si>
  <si>
    <t>2 02 29999 00 0000 150</t>
  </si>
  <si>
    <t>2 02 29999 10 0000 150</t>
  </si>
  <si>
    <t>Профессиональная подготовка, переподготовка и повышение квалификации</t>
  </si>
  <si>
    <t>0705</t>
  </si>
  <si>
    <t xml:space="preserve">Молодежная политика </t>
  </si>
  <si>
    <t>СОЦИАЛЬНАЯ ПОЛИТИКА</t>
  </si>
  <si>
    <t>Сумма  на 2021 год</t>
  </si>
  <si>
    <t>Сумма  на 2020 год</t>
  </si>
  <si>
    <t>Сумма  на 2022 год</t>
  </si>
  <si>
    <t>Реализация мероприятий перечня народных инициатив</t>
  </si>
  <si>
    <t>71101S2370</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</si>
  <si>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 Иркутской области» на 2015 - 2020 годы</t>
  </si>
  <si>
    <t>Основное мероприятие «Распределение между бюджетами муниципальных образований средств федерального бюджета на осуществление переданных полномочий»</t>
  </si>
  <si>
    <t>Субвенции на осуществление первичного воинского учета на территориях, где отсутствуют военные комиссариаты</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</si>
  <si>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</si>
  <si>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7030251180</t>
  </si>
  <si>
    <t>100</t>
  </si>
  <si>
    <t>Осуществление первичного воинского учета</t>
  </si>
  <si>
    <t>200</t>
  </si>
  <si>
    <t xml:space="preserve">Муниципальные программы </t>
  </si>
  <si>
    <t>0000000000</t>
  </si>
  <si>
    <t>Муниципальная программа "Эффективное муниципальное управление"</t>
  </si>
  <si>
    <t>4100000000</t>
  </si>
  <si>
    <t>Расходы на оплату труда работников ОМСУ</t>
  </si>
  <si>
    <t>4110180110</t>
  </si>
  <si>
    <t>4110280110</t>
  </si>
  <si>
    <t>Функционирование местных администраций</t>
  </si>
  <si>
    <t>Расходы на обеспечение функций ОМСУ</t>
  </si>
  <si>
    <t>4110280190</t>
  </si>
  <si>
    <t>Закупки товаров, работ и услуг для государственных нужд</t>
  </si>
  <si>
    <t>Уплата налогов, сборов и иных платежей</t>
  </si>
  <si>
    <t>800</t>
  </si>
  <si>
    <t>4110289999</t>
  </si>
  <si>
    <t>Подпрограмма «Муниципальное управление собственностью»</t>
  </si>
  <si>
    <t>4120000000</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</si>
  <si>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Балтуринского МО</t>
  </si>
  <si>
    <t>4120189999</t>
  </si>
  <si>
    <t xml:space="preserve"> Подпрограмма «Социальное обеспечение»</t>
  </si>
  <si>
    <t>4130000000</t>
  </si>
  <si>
    <t xml:space="preserve">Социальные выплаты гражданам, кроме публичных нормативных социальных выплат
</t>
  </si>
  <si>
    <t>4130188060</t>
  </si>
  <si>
    <t>300</t>
  </si>
  <si>
    <t>Подпрограмма  "  Развитие муниципальной службы"</t>
  </si>
  <si>
    <t>4140000000</t>
  </si>
  <si>
    <t>4140189999</t>
  </si>
  <si>
    <t>Муниципальная программа "Безопасное муниципальное образование"</t>
  </si>
  <si>
    <t>4200000000</t>
  </si>
  <si>
    <t>Подпрограмма"Предупреждение чрезвычайных ситуаций природного и техногенного характера"</t>
  </si>
  <si>
    <t>4210000000</t>
  </si>
  <si>
    <t>4210189999</t>
  </si>
  <si>
    <t>Подпрограмма "Профилактика терроризма и экстремизма"</t>
  </si>
  <si>
    <t>4230000000</t>
  </si>
  <si>
    <t>4230189999</t>
  </si>
  <si>
    <t>Подпрограмма "Повышение безопасности дорожного движения"</t>
  </si>
  <si>
    <t>4240000000</t>
  </si>
  <si>
    <t>4240189999</t>
  </si>
  <si>
    <t>Подпрограмма "Обеспечение пожарной безопасности"</t>
  </si>
  <si>
    <t>4250000000</t>
  </si>
  <si>
    <t>Расходы на оплату труда работников муниципальных учреждений, находящихся в ведении муниципального образования</t>
  </si>
  <si>
    <t>4250181110</t>
  </si>
  <si>
    <t>4250181190</t>
  </si>
  <si>
    <t>Подпрограмма" Обеспечение пожарной безопасности"</t>
  </si>
  <si>
    <t>4250289999</t>
  </si>
  <si>
    <t>Подпрограмма "Профилактика преступлений и иных правонарушений</t>
  </si>
  <si>
    <t>4220000000</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</si>
  <si>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Каменского МО</t>
  </si>
  <si>
    <t>4220189999</t>
  </si>
  <si>
    <t>Другие вопросы в области национальной безопасности и правохранительной деятельности</t>
  </si>
  <si>
    <t>0314</t>
  </si>
  <si>
    <t>Муниципальная программа "Дороги местного значения"</t>
  </si>
  <si>
    <t>4300000000</t>
  </si>
  <si>
    <t>Подпрограмма "Ремонт и содержание дорог местного значения"</t>
  </si>
  <si>
    <t>4310000000</t>
  </si>
  <si>
    <t>4310189999</t>
  </si>
  <si>
    <t>Дорожное хозяйство</t>
  </si>
  <si>
    <t>4310289999</t>
  </si>
  <si>
    <t>Подпрограмма "Освещение дорог местного значения"</t>
  </si>
  <si>
    <t>4320000000</t>
  </si>
  <si>
    <t>4320189999</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</si>
  <si>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Червянского МО</t>
  </si>
  <si>
    <t>4310389999</t>
  </si>
  <si>
    <t>Подпрограмма "Установка дорожных знаков, обустройство пешеходных переходов</t>
  </si>
  <si>
    <t>4330000000</t>
  </si>
  <si>
    <t>4330189999</t>
  </si>
  <si>
    <t>Муниципальная  прграмма "Развитие малого и среднего предпринимательства"</t>
  </si>
  <si>
    <t>4400000000</t>
  </si>
  <si>
    <t>Подпрограмма "Развитие малого и среднего предпринимательства"</t>
  </si>
  <si>
    <t>4410000000</t>
  </si>
  <si>
    <t>Другие вопрсы в области национальной экономики</t>
  </si>
  <si>
    <t>Муниципальная программа "Развитие жилищно-коммунального хозяйства и повышение энергоэффективности""</t>
  </si>
  <si>
    <t>4500000000</t>
  </si>
  <si>
    <t>Попрограмма «Энергоэффективность и развитие энергетики на территории»</t>
  </si>
  <si>
    <t>4520000000</t>
  </si>
  <si>
    <t>4520189999</t>
  </si>
  <si>
    <t>Подпрограмма " Благоустройство"</t>
  </si>
  <si>
    <t>4540000000</t>
  </si>
  <si>
    <t>4540189999</t>
  </si>
  <si>
    <t xml:space="preserve">Подпрограмма "Благоустройство" </t>
  </si>
  <si>
    <t>4540281110</t>
  </si>
  <si>
    <t>4540281190</t>
  </si>
  <si>
    <t>4540389999</t>
  </si>
  <si>
    <t>4540489999</t>
  </si>
  <si>
    <t>4540589999</t>
  </si>
  <si>
    <t>Муниципальная программа "Развитие культуры, спорта, и молодежной политики"</t>
  </si>
  <si>
    <t>4600000000</t>
  </si>
  <si>
    <t>Подпрограмма "Молодежная политика"</t>
  </si>
  <si>
    <t>4610000000</t>
  </si>
  <si>
    <t>4610189999</t>
  </si>
  <si>
    <t>Молодежная политика</t>
  </si>
  <si>
    <t>4610289999</t>
  </si>
  <si>
    <t>Подпрограмма "Организация досуга жителей муниципального образования"</t>
  </si>
  <si>
    <t>4620000000</t>
  </si>
  <si>
    <t>Расходы на выплаты персоналу казенных учреждений</t>
  </si>
  <si>
    <t>4620182110</t>
  </si>
  <si>
    <t>4620182190</t>
  </si>
  <si>
    <t>4620189999</t>
  </si>
  <si>
    <t>4620289999</t>
  </si>
  <si>
    <t>Подпрограмма "Развитие библиотечного дела"</t>
  </si>
  <si>
    <t>4630000000</t>
  </si>
  <si>
    <t>4630182110</t>
  </si>
  <si>
    <t>4630182190</t>
  </si>
  <si>
    <t>Подпрограмма "Обеспечение реализации муниципальной программы "Развитие культура, спорта и молодежной политики""</t>
  </si>
  <si>
    <t>4650000000</t>
  </si>
  <si>
    <t>4650181110</t>
  </si>
  <si>
    <t>Другие вопросы в области культуры и кинематографии</t>
  </si>
  <si>
    <t>4650181190</t>
  </si>
  <si>
    <t>4650189999</t>
  </si>
  <si>
    <t>Подпрограмма "Развитие физической культуры и массового спорта "</t>
  </si>
  <si>
    <t>4640000000</t>
  </si>
  <si>
    <t>4640189999</t>
  </si>
  <si>
    <t>Подпрограмма " Комплексные меры профилактики наркомании и других социально-негативных явлений"</t>
  </si>
  <si>
    <t>4660000000</t>
  </si>
  <si>
    <t>4660189999</t>
  </si>
  <si>
    <t>Подпрограмма  " Развитие кадрового потенциала в сфере культуры"</t>
  </si>
  <si>
    <t>4670000000</t>
  </si>
  <si>
    <t>4670189999</t>
  </si>
  <si>
    <t xml:space="preserve">Непрограммные расходы областные и муниципальные </t>
  </si>
  <si>
    <t>000</t>
  </si>
  <si>
    <t>0000</t>
  </si>
  <si>
    <t>Областные непрограмные расходы</t>
  </si>
  <si>
    <t>Обеспечение реализации полномочий агентства по обеспечению деятельности мировых судей Иркутской области</t>
  </si>
  <si>
    <t>90А0000000</t>
  </si>
  <si>
    <t>Субвенции на осуществление областного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</si>
  <si>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90А0673150</t>
  </si>
  <si>
    <t>Муниципальные непрограммные расходы</t>
  </si>
  <si>
    <t>7700000000</t>
  </si>
  <si>
    <t>Обеспечение деятельности финансовых органов и органов финансово- бюджетного надзора</t>
  </si>
  <si>
    <t>7700300000</t>
  </si>
  <si>
    <t>Расходы на переданные полномочия по внешнему финансовому контролю</t>
  </si>
  <si>
    <t>500</t>
  </si>
  <si>
    <t>Расходы на переданные полномочия по исполнению местного бюджета</t>
  </si>
  <si>
    <t>7700383190</t>
  </si>
  <si>
    <t>7700400000</t>
  </si>
  <si>
    <t>Расходы из резервного фонда</t>
  </si>
  <si>
    <t>7700484120</t>
  </si>
  <si>
    <t>Резервный фонд</t>
  </si>
  <si>
    <t xml:space="preserve">   Итого</t>
  </si>
  <si>
    <t>Государственные программы Иркутской области и муниципальные программы Таргизского муниципального образования</t>
  </si>
  <si>
    <t>Госсударственная программа Иркутской области "Экономическое развитие и иновационная экономика"</t>
  </si>
  <si>
    <t>Подпрограмма "Госсударственная политика в сфере экономического развития Иркутской области</t>
  </si>
  <si>
    <t>Основное мероприятие Обеспечение эффективного управления экономическим развитием Иркутской области</t>
  </si>
  <si>
    <t>4250189999</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</si>
  <si>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Таргизского МО</t>
  </si>
  <si>
    <t>Расходы на обеспечение деятельности муниципальных учреждений, находящихся в ведении Таргизского  муниципального образования</t>
  </si>
  <si>
    <t xml:space="preserve">                                РАСПРЕДЕЛЕНИЕ БЮДЖЕТНЫХ АССИГНОВАНИЙ ПО ЦЕЛЕВЫМ СТАТЬЯМ</t>
  </si>
  <si>
    <t>Наименование показателя</t>
  </si>
  <si>
    <t>КФСР</t>
  </si>
  <si>
    <t>2</t>
  </si>
  <si>
    <t>3</t>
  </si>
  <si>
    <t>4</t>
  </si>
  <si>
    <t>5</t>
  </si>
  <si>
    <t>6</t>
  </si>
  <si>
    <t>8</t>
  </si>
  <si>
    <t>Функционирование высшего должностного лица субъекта Российской Федерации и органа местного самоуправления</t>
  </si>
  <si>
    <t>41 0 00 00000</t>
  </si>
  <si>
    <t>Подпрограмма "Повышение эффективности деятельности органов местного самоуправления"</t>
  </si>
  <si>
    <t>41 1 00 0000</t>
  </si>
  <si>
    <t>Основное мероприятие   Обеспечение деятельности главы поселения</t>
  </si>
  <si>
    <t>41 1 01 00000</t>
  </si>
  <si>
    <t>41 1 01 80100</t>
  </si>
  <si>
    <t>41 1 01 80110</t>
  </si>
  <si>
    <t>Расходы на выплату персоналу государственных (муниципальных) органов</t>
  </si>
  <si>
    <t>120</t>
  </si>
  <si>
    <t>Фонд оплаты труда государственных (муниципальных) органов</t>
  </si>
  <si>
    <t>121</t>
  </si>
  <si>
    <t>Заработная плата</t>
  </si>
  <si>
    <t>Социальные пособия и компенсации персоналу в денежной форме</t>
  </si>
  <si>
    <t>Иные выплаты персоналу государственных (муниципальных) органов за исключением фонда оплаты труда</t>
  </si>
  <si>
    <t>41 1 01 80190</t>
  </si>
  <si>
    <t>122</t>
  </si>
  <si>
    <t>Прочие несоциальные выплаты персоналу в денежной форме</t>
  </si>
  <si>
    <t>Транспортные услуги</t>
  </si>
  <si>
    <t xml:space="preserve">Прочие работы, услуги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</si>
  <si>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</si>
  <si>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</si>
  <si>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Начисления на  выплаты по оплате труда</t>
  </si>
  <si>
    <t>41 1 00 00000</t>
  </si>
  <si>
    <t>Основное мероприятие Обеспечение деятельности администрации поселения</t>
  </si>
  <si>
    <t>41 1 02 00000</t>
  </si>
  <si>
    <t>41 1 02 80110</t>
  </si>
  <si>
    <t>41 1 02 80190</t>
  </si>
  <si>
    <t xml:space="preserve">Прочая закупка товаров, работ и услуг </t>
  </si>
  <si>
    <t>244</t>
  </si>
  <si>
    <t>Услуги связи</t>
  </si>
  <si>
    <t>Коммунальные услуги</t>
  </si>
  <si>
    <t>Арендная плата за пользование имуществом</t>
  </si>
  <si>
    <t>Работы, услуги по содержанию имущества</t>
  </si>
  <si>
    <t>Прочие работы, услуги</t>
  </si>
  <si>
    <t>Увеличение стоимости ГСМ</t>
  </si>
  <si>
    <t>Увеличение стоимости строительных материалов</t>
  </si>
  <si>
    <t>Увеличение стоимости мягкого инвентаря</t>
  </si>
  <si>
    <t>Увеличение стоимости прочих оборотных запасов (материалов)</t>
  </si>
  <si>
    <t>Увеличение стоимости материальных запасов для целей капитальных вложений</t>
  </si>
  <si>
    <t>Увеличение стоимости прочих материальных запасов однократного применения</t>
  </si>
  <si>
    <t>41 1 02 89999</t>
  </si>
  <si>
    <t>850</t>
  </si>
  <si>
    <t>Уплата налога  на имущество организаций и земельного налога</t>
  </si>
  <si>
    <t>851</t>
  </si>
  <si>
    <t>Налоги, пошлины и сборы</t>
  </si>
  <si>
    <t>Уплата прочих налогов,сборов</t>
  </si>
  <si>
    <t>852</t>
  </si>
  <si>
    <t>Уплата иных платежей</t>
  </si>
  <si>
    <t>853</t>
  </si>
  <si>
    <t>Штрафы за нарушение законодательства о налогах и сборах, законодательства о страховых взносах</t>
  </si>
  <si>
    <t>Штрафы за нарушение законодательства о закупках и нарушение условий контрактов (договоров)</t>
  </si>
  <si>
    <t>Иные выплаты текущего характера организациям</t>
  </si>
  <si>
    <t>Обеспечение деятельности финансовых, налоговых и таможеных органов и органов финансового (финансового-бюджетного) надзора</t>
  </si>
  <si>
    <t xml:space="preserve"> </t>
  </si>
  <si>
    <t>77 0 03 83190</t>
  </si>
  <si>
    <t>540</t>
  </si>
  <si>
    <t>Перечисления другим бюджетам бюджетной системы  Российской Федерации</t>
  </si>
  <si>
    <t>77 0 03 84190</t>
  </si>
  <si>
    <t>Обеспечение проведения выборов и референдумов</t>
  </si>
  <si>
    <t>0107</t>
  </si>
  <si>
    <t>9020189999</t>
  </si>
  <si>
    <t>880</t>
  </si>
  <si>
    <t>9020289999</t>
  </si>
  <si>
    <t>РЕЗЕРВНЫЕ ФОНДЫ</t>
  </si>
  <si>
    <t>Резервные средства администрации муниципального образования</t>
  </si>
  <si>
    <t>77 0 04 89160</t>
  </si>
  <si>
    <t>Резервные средства</t>
  </si>
  <si>
    <t>870</t>
  </si>
  <si>
    <r>
      <t xml:space="preserve"> Закупка товаров, работ и услуг для </t>
    </r>
    <r>
      <rPr>
        <u/>
        <sz val="10"/>
        <rFont val="Times New Roman"/>
        <family val="1"/>
        <charset val="204"/>
      </rPr>
      <t xml:space="preserve"> </t>
    </r>
    <r>
      <rPr>
        <sz val="10"/>
        <rFont val="Times New Roman"/>
        <family val="1"/>
        <charset val="204"/>
      </rPr>
      <t>государственных (муниципальных) нужд</t>
    </r>
  </si>
  <si>
    <t>Иные закупки товаров, работ  и услуг для обеспечения государственных (муниципальных) нужд</t>
  </si>
  <si>
    <t>240</t>
  </si>
  <si>
    <t>41 2 00 00000</t>
  </si>
  <si>
    <t>Основное мероприятие «Оформление собственности»</t>
  </si>
  <si>
    <t>41 2 01 00000</t>
  </si>
  <si>
    <t xml:space="preserve">Реализация направлений расходов основного мероприятия и (или)  муниципальной программы Балтуринского муниципального образования, а также непрограммным направлениям расходов органов местного самоуправления Балтуринского муниципального образования </t>
  </si>
  <si>
    <t>41 2 01 89999</t>
  </si>
  <si>
    <t>Прочая закупка товаров, работ и услуг для обеспечения государственных (муниципальных)нужд</t>
  </si>
  <si>
    <t>Мобилизационная  и вневойсковая подготовка</t>
  </si>
  <si>
    <t>70 3 00 00000</t>
  </si>
  <si>
    <t>Прочие выплаты</t>
  </si>
  <si>
    <t>Иные закупки товаров, работ и услуг для государственных (муниципальных) нужд нужд</t>
  </si>
  <si>
    <t>НАЦИОНАЛЬНАЯ БЕЗОПАСНОСТЬ И ПРАВОХРАНИТЕЛЬНАЯ ДЕЯТЕЛЬНОСТЬ</t>
  </si>
  <si>
    <t>Прочие работы,услуги</t>
  </si>
  <si>
    <t>Муниципальная программа " Безопасное муниципальное образование"</t>
  </si>
  <si>
    <t>42 0 00 00000</t>
  </si>
  <si>
    <t>Подпрограмма " Профилактика терроризма и экстремизма"</t>
  </si>
  <si>
    <t>42 3 00 00000</t>
  </si>
  <si>
    <t>Основное мероприятие Приобретение и размещение информационного материала</t>
  </si>
  <si>
    <t>42 3 01 00000</t>
  </si>
  <si>
    <t>42 3 01 89999</t>
  </si>
  <si>
    <t>42 1 01 00000</t>
  </si>
  <si>
    <t>42 1 01 89999</t>
  </si>
  <si>
    <t>Увеличение стоимости продуктов питания</t>
  </si>
  <si>
    <t>Основное мероприятие Обеспечение охраны жизни, здоровья и имущества граждан, защита их законных интересов и прав на безопасное условия движения по дорогам и улицам поселения</t>
  </si>
  <si>
    <t>42 4 01 00000</t>
  </si>
  <si>
    <t>42 4 01 89999</t>
  </si>
  <si>
    <t>Подпрограмма " Обеспечение пожарной безопасности"</t>
  </si>
  <si>
    <t>42 5 00 00000</t>
  </si>
  <si>
    <t>Основное мероприятие обеспечение деятельности муниципальной пожарной охраны</t>
  </si>
  <si>
    <t>42 5 01 00000</t>
  </si>
  <si>
    <t>42 5 01 81110</t>
  </si>
  <si>
    <t>Расходы на выплату персоналу казенных учреждений</t>
  </si>
  <si>
    <t>110</t>
  </si>
  <si>
    <t>Фонд оплаты труда казенных учреждений</t>
  </si>
  <si>
    <t>111</t>
  </si>
  <si>
    <t>Взносы по обязательному социальному страхованию на выплаты денежного содержания и иные выплаты работникам учреждений</t>
  </si>
  <si>
    <t>119</t>
  </si>
  <si>
    <t>Расходы на обеспечение деятельности муниципальных учреждений, находящихся в ведении Балтуринского муниципального образования</t>
  </si>
  <si>
    <t>42 5 01 81190</t>
  </si>
  <si>
    <t>Основное мероприятие Повышение уровня защиты населения и территории от пожаров</t>
  </si>
  <si>
    <t xml:space="preserve">42 5 02 00000   </t>
  </si>
  <si>
    <t>42 5 02 89999</t>
  </si>
  <si>
    <t>Реализация мероприятий перечня проектов народных инициатив</t>
  </si>
  <si>
    <t>71 1 01 S2370</t>
  </si>
  <si>
    <t>Увеличение стоимости основных средств</t>
  </si>
  <si>
    <t>43 0 00 00000</t>
  </si>
  <si>
    <t>43 1 00 00000</t>
  </si>
  <si>
    <t xml:space="preserve">Основное мероприятие Ремонт дорог местного значения </t>
  </si>
  <si>
    <t>43 1 01 00000</t>
  </si>
  <si>
    <t>43 1 01 89999</t>
  </si>
  <si>
    <t>Основное мероприятие Содержание внутрипоселковых дорог</t>
  </si>
  <si>
    <t>43 1 02 00000</t>
  </si>
  <si>
    <t>43 1 02 89999</t>
  </si>
  <si>
    <t xml:space="preserve">Основное мероприятие обеспечение надежного и высокоэффективного наружнего освещения </t>
  </si>
  <si>
    <t>43 1 03 00000</t>
  </si>
  <si>
    <t>43 1 03 89999</t>
  </si>
  <si>
    <t>Подпрограмма "Установка дорожных знаков, обустройство пешиходных переходов"</t>
  </si>
  <si>
    <t>43 3 00 00000</t>
  </si>
  <si>
    <t>Основное мероприятие Установка дорожных знаков</t>
  </si>
  <si>
    <t>43 3 01 00000</t>
  </si>
  <si>
    <t>43 3 01 89999</t>
  </si>
  <si>
    <r>
      <t xml:space="preserve"> Закупка товаров, работ и услуг для </t>
    </r>
    <r>
      <rPr>
        <b/>
        <u/>
        <sz val="10"/>
        <rFont val="Times New Roman"/>
        <family val="1"/>
        <charset val="204"/>
      </rPr>
      <t xml:space="preserve"> </t>
    </r>
    <r>
      <rPr>
        <b/>
        <sz val="10"/>
        <rFont val="Times New Roman"/>
        <family val="1"/>
        <charset val="204"/>
      </rPr>
      <t>государственных (муниципальных) нужд</t>
    </r>
  </si>
  <si>
    <t>Увеличение стоимости материальных запасов</t>
  </si>
  <si>
    <t>Муниципальная  программа "Развитие и поддержка малого и среднего предпринимательства в Балтуринском  МО на 2014-2017г."</t>
  </si>
  <si>
    <t>4400489999</t>
  </si>
  <si>
    <t>Прочие расходы</t>
  </si>
  <si>
    <t>7701389999</t>
  </si>
  <si>
    <t>Основное мероприятие Обустройство пешеходных переходов</t>
  </si>
  <si>
    <t>43 3 02 00000</t>
  </si>
  <si>
    <t>43 3 02 89999</t>
  </si>
  <si>
    <t xml:space="preserve">Расходы за счёт иных межбюджетных трансфертов на приобретение, разгрузку, распиловку и доставку дров до дворов граждан, пострадавших в результате чрезвычайной ситуации, сложившейся в результате паводка, вызванного сильными дождями, прошедшими в июне 2019 года </t>
  </si>
  <si>
    <t>7710174090</t>
  </si>
  <si>
    <t>Иные закупки товаров, работ и услуг для обеспечения государственных (муниципальных) нужд</t>
  </si>
  <si>
    <t>Муниципальная программа "Развитие жилищно-коммунального хозяйства и повышение энергоэффективности"</t>
  </si>
  <si>
    <t>45 0 00 00000</t>
  </si>
  <si>
    <t>45 2 00 00000</t>
  </si>
  <si>
    <t>45 2 01 00000</t>
  </si>
  <si>
    <t>45 2 01 89999</t>
  </si>
  <si>
    <t>Подпрограмма "Благоустройство "</t>
  </si>
  <si>
    <t>45 4 00 00000</t>
  </si>
  <si>
    <t>Основное мероприятие Повышение уровня благоустройства территории</t>
  </si>
  <si>
    <t>45 4 01 00000</t>
  </si>
  <si>
    <t>45 4 01 89999</t>
  </si>
  <si>
    <t>Основное мероприятие Обеспечение реализации муниципальной программы "Развитие ЖКХ"</t>
  </si>
  <si>
    <t>45 4 02 00000</t>
  </si>
  <si>
    <t>45 4 02 81100</t>
  </si>
  <si>
    <t>45 4 02 81110</t>
  </si>
  <si>
    <t>45 4 02 81190</t>
  </si>
  <si>
    <t>Основное мероприятие Озеленение и благоустройство муниципального образования</t>
  </si>
  <si>
    <t>45 4 03 00000</t>
  </si>
  <si>
    <t>45 4 03 89999</t>
  </si>
  <si>
    <t>Основное мероприятие Организация и содержание  мест захоронений</t>
  </si>
  <si>
    <t>45 4 04 00000</t>
  </si>
  <si>
    <t>45 4 04 89999</t>
  </si>
  <si>
    <t>Основное мероприятия Расходы на мероприятия по ремонту и содержанию дорог муниципального значения</t>
  </si>
  <si>
    <t>45 4 05 00000</t>
  </si>
  <si>
    <t>45 4 05 89999</t>
  </si>
  <si>
    <t>45 7 02 89999</t>
  </si>
  <si>
    <t>41 4 00 00000</t>
  </si>
  <si>
    <t>Мероприятие" Подготовка.переподготовка (повышение квалификации) кадров"</t>
  </si>
  <si>
    <t>41 4 01 00000</t>
  </si>
  <si>
    <t>41 4 01 80190</t>
  </si>
  <si>
    <t xml:space="preserve">Муниципальная программа "Развитие культуры, спорта, молодежной политики" </t>
  </si>
  <si>
    <t>46 0 00 00000</t>
  </si>
  <si>
    <t>46 7 00 00000</t>
  </si>
  <si>
    <t>46 7 01 00000</t>
  </si>
  <si>
    <t>46 7 01 82190</t>
  </si>
  <si>
    <t xml:space="preserve">Муниципальная программа "Развитие культуры, спорта, молодежной политики " </t>
  </si>
  <si>
    <t>Подпрограмма "Молодежная политикая"</t>
  </si>
  <si>
    <t>46 1 00 00000</t>
  </si>
  <si>
    <t>Основное мероприятие содействие включении молодежи в социально-экономическую, общественно- политическую, культурную жизнь</t>
  </si>
  <si>
    <t>46 1 01 00000</t>
  </si>
  <si>
    <t>46 1 01 89999</t>
  </si>
  <si>
    <t>Основное мероприятие Создание условий для временного трудоустройства  детей и молодёжи в возрасте от 14 до 20 лет</t>
  </si>
  <si>
    <t>46 1 02 00000</t>
  </si>
  <si>
    <t>46 1 02 89999</t>
  </si>
  <si>
    <t>46 6 00 00000</t>
  </si>
  <si>
    <t>Основное мероприятие Профилактика наркомании токсикомании и алкоголизма</t>
  </si>
  <si>
    <t>46 6 01 00000</t>
  </si>
  <si>
    <t>46 6 01 89999</t>
  </si>
  <si>
    <t>КУЛЬТУРА И КИНЕМОТОГРАФИЯ</t>
  </si>
  <si>
    <t>Подпрограммы "Организация досуга жителей муниципального образования"</t>
  </si>
  <si>
    <t>46 2 00 00000</t>
  </si>
  <si>
    <t>Основное мероприятие  Обеспечение деятельности досуговых центров</t>
  </si>
  <si>
    <t>46 2 01 00000</t>
  </si>
  <si>
    <t>46 2 01 82110</t>
  </si>
  <si>
    <t xml:space="preserve"> Фонд оплаты труда  казенных учреждений</t>
  </si>
  <si>
    <t>Взносы по обязательному социальному страхованию на выплаты по оплате труда работников и иные выплаты работникам учреждений</t>
  </si>
  <si>
    <t>46 2 01 82190</t>
  </si>
  <si>
    <t>112</t>
  </si>
  <si>
    <t>Коммунальные услуги (ГПХ)</t>
  </si>
  <si>
    <t>46 2 01 89999</t>
  </si>
  <si>
    <t>Основное мероприятие организация досуга жителей</t>
  </si>
  <si>
    <t>46 2 02 00000</t>
  </si>
  <si>
    <t>46 2 02 89999</t>
  </si>
  <si>
    <t>прочие расходы</t>
  </si>
  <si>
    <t>7700982190</t>
  </si>
  <si>
    <t>Увеличение стоимости материальных запасов(Прочее)</t>
  </si>
  <si>
    <t>Подпрограмма " Развитие библиотечного дела"</t>
  </si>
  <si>
    <t>46 3 00 00000</t>
  </si>
  <si>
    <t>Основное мероприятие Обеспечение деятельности библиотек</t>
  </si>
  <si>
    <t>46 3 01 00000</t>
  </si>
  <si>
    <t>46 3 01 82110</t>
  </si>
  <si>
    <t>46 3 01 82190</t>
  </si>
  <si>
    <t>Подпрограмма "  "Обеспечение реализации муниципальной программы Развитие культуры, спорта и молодежной политики""</t>
  </si>
  <si>
    <t>46 5 00 00000</t>
  </si>
  <si>
    <t>Основное мероприятие Организация деятельности казённого учреждения</t>
  </si>
  <si>
    <t>46 5 01 00000</t>
  </si>
  <si>
    <t>46 5 01 81110</t>
  </si>
  <si>
    <t>46 5 01 81190</t>
  </si>
  <si>
    <t>46 5 01 89999</t>
  </si>
  <si>
    <t>Муниципальная программа «Эффективное муниципальное управление»</t>
  </si>
  <si>
    <t>41 3 00 00000</t>
  </si>
  <si>
    <t>Мероприятие "Пенсия за выслугу лет муниципальным   служащим "</t>
  </si>
  <si>
    <t>41 3 01 00000</t>
  </si>
  <si>
    <t>41 3 01 88060</t>
  </si>
  <si>
    <t>321</t>
  </si>
  <si>
    <t>Пенсии, пособия, выплачиваемые работодателями, нанимателями бывшим работникам в денежной форме</t>
  </si>
  <si>
    <t>46 4 00 00000</t>
  </si>
  <si>
    <t>Основное мероприятие создание условий для занятий физической культурой населения муниципального образования</t>
  </si>
  <si>
    <t>46 4 01 00000</t>
  </si>
  <si>
    <t>46 4 01 89999</t>
  </si>
  <si>
    <t>ИТОГО</t>
  </si>
  <si>
    <t>Ассигнования на 2021 год</t>
  </si>
  <si>
    <t>Ассигнования на 2022 год</t>
  </si>
  <si>
    <t>Уточнение плана Текущий год</t>
  </si>
  <si>
    <t>Ассигнования на 2017год</t>
  </si>
  <si>
    <t>Ассигнования на 2019год</t>
  </si>
  <si>
    <t>Ассигнования на 2020год</t>
  </si>
  <si>
    <t>9</t>
  </si>
  <si>
    <t>10</t>
  </si>
  <si>
    <t>41 0 00 0000</t>
  </si>
  <si>
    <t>Увеличение стоимости горюче-смазочных материалов</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</si>
  <si>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</si>
  <si>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</si>
  <si>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</si>
  <si>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</si>
  <si>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 xml:space="preserve">Реализация направлений расходов основного мероприятия и (или)  муниципальной программы Таргизского муниципального образования, а также непрограммным направлениям расходов органов местного самоуправления Таргизского  муниципального образования </t>
  </si>
  <si>
    <t>42 5 01 89999</t>
  </si>
  <si>
    <t>Основное мероприятие Обеспечение реализации подпрограмма "Ремонт и содержание дорог местного значения"</t>
  </si>
  <si>
    <t>43 1 04 00000</t>
  </si>
  <si>
    <t>Расходы на оплату труда работников муниципальных учреждений, находящихся в ведении  Таргизского МО</t>
  </si>
  <si>
    <t>43 1 04 81100</t>
  </si>
  <si>
    <t>43 1 04 81110</t>
  </si>
  <si>
    <t>43 1 04 81190</t>
  </si>
  <si>
    <t>ДРУГИЕ ВОПРОСЫ В ОБЛАСТИ НАЦИОНАЛЬНОЙ ЭКОНОМИКИ</t>
  </si>
  <si>
    <t>Муниципальная программа "Развитие малого и среднего предпринимательства"</t>
  </si>
  <si>
    <t>44 1 00 00000</t>
  </si>
  <si>
    <t xml:space="preserve">Основное мероприятие Проведение конкурсов среди  субъектов  малого и среднего предпринимательства </t>
  </si>
  <si>
    <t>44 1 01 89999</t>
  </si>
  <si>
    <t>Основное мероприятие Проведение комплекса организационных правовых мероприятий по управлению энергосбережений</t>
  </si>
  <si>
    <t>4400189999</t>
  </si>
  <si>
    <t>44 0 01 00000</t>
  </si>
  <si>
    <t>44 0 01 89999</t>
  </si>
  <si>
    <t>Гражданская оборона</t>
  </si>
  <si>
    <t>Защита населения и территории от чрезвычайных ситуаций природного и техногенного характера, пожарная безопасность</t>
  </si>
  <si>
    <t>Закупка энергитических запасов</t>
  </si>
  <si>
    <t>247</t>
  </si>
  <si>
    <t>47 4 01 89999</t>
  </si>
  <si>
    <t>48 4 01 89999</t>
  </si>
  <si>
    <t>49 4 01 89999</t>
  </si>
  <si>
    <t>50 4 01 89999</t>
  </si>
  <si>
    <t>51 4 01 89999</t>
  </si>
  <si>
    <t>52 4 01 89999</t>
  </si>
  <si>
    <t>53 4 01 89999</t>
  </si>
  <si>
    <t>54 4 01 89999</t>
  </si>
  <si>
    <t>42 4 00 00000</t>
  </si>
  <si>
    <t>42 4 00 0000</t>
  </si>
  <si>
    <t>Закупка энергетических ресурсов</t>
  </si>
  <si>
    <t>Основное мероприятие Защита населения и территорий от ЧС природного и техногенного характера</t>
  </si>
  <si>
    <t xml:space="preserve"> Закупка товаров, работ и услуг для  государственных (муниципальных) нужд</t>
  </si>
  <si>
    <t>Защита населения и территории от чрезвычайных ситуаций природного и техногенного характера, пожарная безопасность.</t>
  </si>
  <si>
    <t>90 А 01 00000</t>
  </si>
  <si>
    <t>90  0 00 00000</t>
  </si>
  <si>
    <t>90 А 00 00000</t>
  </si>
  <si>
    <t>90 А 01 51180</t>
  </si>
  <si>
    <t>Государственная программа Иркутской области «Управление государственными финансами Иркутской области» на 2019 - 2024 годы</t>
  </si>
  <si>
    <t>93 А 01 73150</t>
  </si>
  <si>
    <t>42 0 00 0000</t>
  </si>
  <si>
    <t xml:space="preserve">Дорожное хозяйство </t>
  </si>
  <si>
    <t>Муниципальная программа "Дороги местного значения"(дорожные фонды)</t>
  </si>
  <si>
    <t>42 1 00 00000</t>
  </si>
  <si>
    <t>90 А 01 73150</t>
  </si>
  <si>
    <t>90А0173150</t>
  </si>
  <si>
    <t>Пожарная безопасность</t>
  </si>
  <si>
    <t>90А0151180</t>
  </si>
  <si>
    <t>Защита населения и территории от последствий ЧС природного и техногенного хаактера, пожарная безопасность</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</si>
  <si>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 Иркутской области» на 2019 - 2024 годы</t>
  </si>
  <si>
    <t>90А0100000</t>
  </si>
  <si>
    <t>986 01 00 00 00 00 0000 000</t>
  </si>
  <si>
    <t>986 01 02 00 00 00 0000 000</t>
  </si>
  <si>
    <t>986 01 02 00 00 00 0000 700</t>
  </si>
  <si>
    <t>986 01 02 00 00 00 0000 800</t>
  </si>
  <si>
    <t>986 01 03 00 00 00 0000 000</t>
  </si>
  <si>
    <t>986 01 03 01 00 00 0000 700</t>
  </si>
  <si>
    <t>986 01 03 01 00 00 0000 800</t>
  </si>
  <si>
    <t>986 01 05 00 00 00 0000 000</t>
  </si>
  <si>
    <t>986 01 05 00 00 00 0000 500</t>
  </si>
  <si>
    <t>986 01 05 02 00 00 0000 500</t>
  </si>
  <si>
    <t>986 01 05 00 00 00 0000 600</t>
  </si>
  <si>
    <t>986 01 05 02 00 00 0000 600</t>
  </si>
  <si>
    <t>Привлечение кредитов от кредитных организаций в валюте Российской Федерации</t>
  </si>
  <si>
    <t>Иные источники внутреннего финансирования дефицитов бюджетов</t>
  </si>
  <si>
    <t>986 01 06 00 00 00 0000 000</t>
  </si>
  <si>
    <t>Подпрограмма "Разработка документов территориального планирования и градостроительного зонирования на территории Червянского муниципального образования"</t>
  </si>
  <si>
    <t>Подпрограмма "Разработка документов территориального планирования и градостроительного зонирования на территории Таргизского муниципального образования"</t>
  </si>
  <si>
    <t>4150000000</t>
  </si>
  <si>
    <t>Основное мероприятие Актуализация документов территориального планирования</t>
  </si>
  <si>
    <t>Прочая закупка товаров, работ и услуг</t>
  </si>
  <si>
    <t>Основное мероприятие Актуализация документов градостроительного зонирования</t>
  </si>
  <si>
    <t>4150100000</t>
  </si>
  <si>
    <t>4150200000</t>
  </si>
  <si>
    <t>2 02 16001 10 0000 150</t>
  </si>
  <si>
    <t>2 02 16001 00 0000 150</t>
  </si>
  <si>
    <t>ОХРАНА ОКРУЖАЮЩЕЙ СРЕДЫ</t>
  </si>
  <si>
    <t>Другие вопросы в области охраны окружающей среды</t>
  </si>
  <si>
    <t>0600</t>
  </si>
  <si>
    <t>0605</t>
  </si>
  <si>
    <t>7700489160</t>
  </si>
  <si>
    <t>Проведение выборов депутатов Думы Таргизского муниципального образования</t>
  </si>
  <si>
    <t>9201000000</t>
  </si>
  <si>
    <t>Реализация направлений расходов  основного мероприятия муниципальной программы Таргизского муниципального образования, а также непрограммным направлениям расходов органов местного самоуправления Таргизского муниципального образования</t>
  </si>
  <si>
    <t>920189999</t>
  </si>
  <si>
    <t>Проведение выборов Главы Таргизского муниципального образования</t>
  </si>
  <si>
    <t>920200000</t>
  </si>
  <si>
    <t>920289999</t>
  </si>
  <si>
    <t>Муниципальная программа "Охрана окружающей среды"</t>
  </si>
  <si>
    <t>Средства областного и местного бюджетов в целях софинансирования расходных обязательств на создание мест (площадок) накопления твердых коммунальных отходов</t>
  </si>
  <si>
    <t>Сумма  на 2024 год</t>
  </si>
  <si>
    <t>7700384190</t>
  </si>
  <si>
    <t>Основное мероприятие "Создание мест (площадок) накопления твердых коммунальных отходов"</t>
  </si>
  <si>
    <t>65 0 00 00000</t>
  </si>
  <si>
    <t>65 0 01 00000</t>
  </si>
  <si>
    <t>65 0 01 S2971</t>
  </si>
  <si>
    <t>Проведение выборов главы Таргизского муниципального образования</t>
  </si>
  <si>
    <t>Привлечение бюджетных кредитов из других бюджетов бюджетной системы Российской Федерации в валюте Российской Федерации</t>
  </si>
  <si>
    <t xml:space="preserve">Уменьшение прочих остатков денежных средств бюджетов </t>
  </si>
  <si>
    <t>986 01 05 02 01 00 0000 610</t>
  </si>
  <si>
    <t>Увеличение прочих остатков денежных средств бюджетов  сельских поселений</t>
  </si>
  <si>
    <t>Погашение бюджетами сельских поселений Российской Федерации кредитов из других бюджетов бюджетной системы  Российской Федерации в валюте Российской Федерации</t>
  </si>
  <si>
    <t>Привлечение кредитов из других бюджетов бюджетной системы Российской Федерации бюджетами сельских поселений в валюте Российской Федерации</t>
  </si>
  <si>
    <t>Привлечение сельскими поселениями кредитов от кредитных организаций  в валюте Российской Федерации</t>
  </si>
  <si>
    <t xml:space="preserve">Погашение бюджетам сельских поселений кредитов от кредитными организаций в валюте Российской Федерации </t>
  </si>
  <si>
    <t xml:space="preserve">                                                                                     к проекту Думы</t>
  </si>
  <si>
    <t xml:space="preserve">Объем привлечения в 2023 году </t>
  </si>
  <si>
    <t>Объем погашения в 2023 году</t>
  </si>
  <si>
    <t>Верхний предел муниципального долга на 01 января 2024 года</t>
  </si>
  <si>
    <t>Объем погашения в 2024 году</t>
  </si>
  <si>
    <t>Верхний предел муниципального долга на 01 января 2025 года</t>
  </si>
  <si>
    <t>Объем заимствований всего</t>
  </si>
  <si>
    <t>в том числе</t>
  </si>
  <si>
    <t>1.Кредиты кредитных организаций в валюте Российской Федерации, в том числе:</t>
  </si>
  <si>
    <t>Предельные сроки погашения долговых обязательств, возникших при осуществлении заимствований в соответствующем финансовом году</t>
  </si>
  <si>
    <t>до__лет</t>
  </si>
  <si>
    <t>2.Бюджетные кредиты от других бюджетов бюджетной системы Российской Федерации, в том числе:</t>
  </si>
  <si>
    <t>реструктурированные бюджетные кредиты</t>
  </si>
  <si>
    <t>в соответствии с бюджетным законодательством</t>
  </si>
  <si>
    <t xml:space="preserve">           </t>
  </si>
  <si>
    <t xml:space="preserve"> " О местном бюджете  Таргизского муниципального образования"</t>
  </si>
  <si>
    <t>Ассигнования на 2024 год</t>
  </si>
  <si>
    <t xml:space="preserve">                                                                                     О местном бюджете Таргизского муниципального образования </t>
  </si>
  <si>
    <t xml:space="preserve">                  "О местном бюджете Таргизского муниципального образования </t>
  </si>
  <si>
    <t xml:space="preserve">                                       "О местном бюджете Таргизского муниципального образования </t>
  </si>
  <si>
    <t xml:space="preserve">            "О местном бюджете Таргизского муниципального образования </t>
  </si>
  <si>
    <t xml:space="preserve">       "О местном бюджете Таргизского муниципального образования </t>
  </si>
  <si>
    <t xml:space="preserve">"О местном бюджете Таргизского муниципального образования </t>
  </si>
  <si>
    <t xml:space="preserve">                 "О местном бюджете Таргизского муниципального образования </t>
  </si>
  <si>
    <t xml:space="preserve">                                                  "О местном бюджете Таргизского муниципального образования </t>
  </si>
  <si>
    <t>Субсидии местным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</si>
  <si>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46203R4670</t>
  </si>
  <si>
    <t>Основное мероприятие Текущий ремонт здания Сосновского ДЦ</t>
  </si>
  <si>
    <t>46 2 03 00000</t>
  </si>
  <si>
    <t>46 2 03 R4670</t>
  </si>
  <si>
    <t>2025 год</t>
  </si>
  <si>
    <t>Сумма  на 2025 год</t>
  </si>
  <si>
    <t>Верхний предел муниципального долга на  01 января 2023 года</t>
  </si>
  <si>
    <t xml:space="preserve">Объем привлечения в 2024 году </t>
  </si>
  <si>
    <t>Объем привлечения в 2025 году</t>
  </si>
  <si>
    <t>Объем погашения в 2025 году</t>
  </si>
  <si>
    <t>Верхний предел муниципального долга на 01 января 2026 года</t>
  </si>
  <si>
    <t>Расходы за счет предоставленной субвенции на осуществление первичного воинского учета органами местного самоуправления поселений, муниципальных и городских округов</t>
  </si>
  <si>
    <t>Расходы за 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</si>
  <si>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Обеспечение реализации отдельных областных государственных полномочий, переданных отдельных полномочий Российской Федерации</t>
  </si>
  <si>
    <t>Закупка товаров, работ, услуг для обеспечения муниципальных нужд</t>
  </si>
  <si>
    <t>Взносы по обязательному социальному страхованию на выплаты денежного содержания и иные выплаты работникам муниципальных органов</t>
  </si>
  <si>
    <t>Фонд оплаты труда муниципальных органов</t>
  </si>
  <si>
    <t>Расходы на выплаты персоналу муниципальных органов</t>
  </si>
  <si>
    <t>Непрограммные расходы органов государственной власти Иркутской области и иных государственных органов Иркутской области</t>
  </si>
  <si>
    <t>Субвенции на осуществление отдельных областных государственных полномочий, переданных отдельных полномочий Российской Федерации</t>
  </si>
  <si>
    <t>Дотации бюджетам сельских поселений на выравнивание бюджетной обеспеченности из бюджетов муниципальных районов</t>
  </si>
  <si>
    <t>Дотации на выравнивание бюджетной обеспеченности из бюджетов муниципальных районов, городских округов с внутригородским делением</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</si>
  <si>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</si>
  <si>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</si>
  <si>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 xml:space="preserve">                                                                                     Приложение 4</t>
  </si>
  <si>
    <t>Социальное обеспечение и иные выплаты населению</t>
  </si>
  <si>
    <t xml:space="preserve">                                                       Приложение 6</t>
  </si>
  <si>
    <t xml:space="preserve">                                           Приложение 7</t>
  </si>
  <si>
    <t xml:space="preserve">                                                                                 Приложение 8</t>
  </si>
  <si>
    <t xml:space="preserve">                                                                                                           Приложение 9</t>
  </si>
  <si>
    <t xml:space="preserve">              Приложение 10</t>
  </si>
  <si>
    <t>Субсидии бюджетам сельских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</si>
  <si>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</si>
  <si>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2 02 25467 00 0000 150</t>
  </si>
  <si>
    <t>2 02 25467 10 0000 150</t>
  </si>
  <si>
    <t xml:space="preserve">   2 02 30024 00 0000 150</t>
  </si>
  <si>
    <t xml:space="preserve">   2 02 30024 10 0000 150</t>
  </si>
  <si>
    <t>Субвенции местным бюджетам на выполнение передаваемых полномочий субъектов Российской Федерации</t>
  </si>
  <si>
    <t xml:space="preserve">     2 02 30024 00 0000 150</t>
  </si>
  <si>
    <t>Субвенции  бюджетам сельских поселений на  выполнение передаваемых полномочий субъектов Российской Федерации</t>
  </si>
  <si>
    <t xml:space="preserve">     2 02 30024 10 0000 150</t>
  </si>
  <si>
    <t>Расходы за счет представленной субвенции на осуществление первичного воинского учета органами местного самоуправления поселений, муниципальных и городских округов</t>
  </si>
  <si>
    <t>90 A 01 00000</t>
  </si>
  <si>
    <t>Расходы за счет представленной субвенции на осуществление отдельных областных государственных полномочий, переданных отдельных полномочий Российской Федерации</t>
  </si>
  <si>
    <t>46 7 01 89999</t>
  </si>
  <si>
    <t>41 4 01 89999</t>
  </si>
  <si>
    <t>Прочие субсидии бюджетам сельских поселений( на реализацию мероприятий перечня проектов народных инициатив)</t>
  </si>
  <si>
    <t>Субвенции бюджетам сельских поселений на осуществление областного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правонорушениях, предусмотренных отдельными законами Иркутской области об административной ответственности</t>
  </si>
  <si>
    <t>Сумма 2024 год</t>
  </si>
  <si>
    <t xml:space="preserve">            на 2024 год и на плановый период 2025 и 2026 годов"</t>
  </si>
  <si>
    <t>2026 год</t>
  </si>
  <si>
    <t>на 2024 год и на плановый период 2025 и 2026 годов"</t>
  </si>
  <si>
    <t xml:space="preserve">                      на 2024 год и на плановый период 2025 и 2026 годов"</t>
  </si>
  <si>
    <t>И ПОДРАЗДЕЛАМ КЛАССИФИКАЦИИ РАСХОДОВ БЮДЖЕТОВ ТАРГИЗСКОГО МУНИЦИПАЛЬНОГО ОБРАЗОВАНИЯ НА 2024 ГОД</t>
  </si>
  <si>
    <t>ПРОГНОЗИРУЕМЫЕ ДОХОДЫ БЮДЖЕТА ТАРГИЗСКОГО МУНИЦИПАЛЬНОГО ОБРАЗОВАНИЯ НА 2024 ГОД ПО КЛАССИФИКАЦИИ ДОХОДОВ БЮДЖЕТОВ РФ</t>
  </si>
  <si>
    <t>ПРОГНОЗИРУЕМЫЕ ДОХОДЫ БЮДЖЕТА ТАРГИЗСКОГО МУНИЦИПАЛЬНОГО ОБРАЗОВАНИЯ  НА ПЛАНОВЫЙ ПЕРИОД 2025 и 2026 ГОДОВ ПО КЛАССИФИКАЦИИ ДОХОДОВ БЮДЖЕТОВ РФ</t>
  </si>
  <si>
    <t>И ПОДРАЗДЕЛАМ КЛАССИФИКАЦИИ РАСХОДОВ БЮДЖЕТОВ ТАРГИЗСКОГО МУНИЦИПАЛЬНОГО ОБРАЗОВАНИЯ НА 2025 -2026 ГОД</t>
  </si>
  <si>
    <t>(МУНИЦИПАЛЬНЫМ ПРОГРАММАМ  И НЕПРОГРАММНЫМ НАПРАВЛЕНИЯМ ДЕЯТЕЛЬНОСТИ),ГРУППАМ ВИДОВ РАСХОДОВ, РАЗДЕЛАМ, ПОДРАЗДЕЛАМ  КЛАССИФИКАЦИИ РАСХОДОВ БЮДЖЕТОВТАРГИЗСКОГО МУНИЦИПАЛЬНОГО ОБРАЗОВАНИЯ НА  2024 ГОД</t>
  </si>
  <si>
    <t xml:space="preserve">                                                   на 2024 год и на плановый период 2025 и 2026 годов"</t>
  </si>
  <si>
    <t>(МУНИЦИПАЛЬНЫМ ПРОГРАММАМ  И НЕПРОГРАММНЫМ НАПРАВЛЕНИЯМ ДЕЯТЕЛЬНОСТИ),ГРУППАМ ВИДОВ РАСХОДОВ, РАЗДЕЛАМ, ПОДРАЗДЕЛАМ  КЛАССИФИКАЦИИ РАСХОДОВ БЮДЖЕТОВТАРГИЗСКОГО МУНИЦИПАЛЬНОГО ОБРАЗОВАНИЯ НА   ПЛАНОВЫЙ ПЕРИОД 2025 и 2026 год</t>
  </si>
  <si>
    <t>ТАРГИЗСКОГО МУНИЦИПАЛЬНОГО ОБРАЗОВАНИЯ НА 2024 ГОД ( ПО ГЛАВНЫМ РАСПОРЯДИТЕЛЯМ СРЕДСТВ РАЙОННОГО БЮДЖЕТА, РАЗДЕЛАМ, ПОДРАЗДЕЛАМ, ЦЕЛЕВЫМ СТАТЬЯМ ( МУНИЦИПАЛЬНЫМ ПРОГРАММАМ И НЕПРОГРАММНЫМ  НАПРАВЛЕНИЯМ ДЕЯТЕЛЬНОСТИ), ГРУППАМ ВИДОВ РАСХОДОВ КЛАССИФИКАЦИИ РАСХОДОВ БЮДЖЕТА)</t>
  </si>
  <si>
    <t>Сумма  на 2026 год</t>
  </si>
  <si>
    <t xml:space="preserve">                                             на 2024 год и на плановый период 2025 и 2026 годов"</t>
  </si>
  <si>
    <r>
      <t>ТАРГИЗСКОГО МУНИЦИПАЛЬНОГО ОБРАЗОВАНИЯ</t>
    </r>
    <r>
      <rPr>
        <b/>
        <sz val="18"/>
        <color indexed="8"/>
        <rFont val="Times New Roman"/>
        <family val="1"/>
        <charset val="204"/>
      </rPr>
      <t xml:space="preserve"> </t>
    </r>
    <r>
      <rPr>
        <b/>
        <sz val="12"/>
        <color indexed="8"/>
        <rFont val="Times New Roman"/>
        <family val="1"/>
        <charset val="204"/>
      </rPr>
      <t>НА ПЛАНОВЫЙ ПЕРИОД 2025 И 2026 ГОДОВ ( ПО ГЛАВНЫМ РАСПОРЯДИТЕЛЯМ СРЕДСТВ РАЙОННОГО БЮДЖЕТА, РАЗДЕЛАМ, ПОДРАЗДЕЛАМ, ЦЕЛЕВЫМ СТАТЬЯМ ( МУНИЦИПАЛЬНЫМ ПРОГРАММАМ И НЕПРОГРАММНЫМ  НАПРАВЛЕНИЯМ ДЕЯТЕЛЬНОСТИ), ГРУППАМ ВИДОВ РАСХОДОВ КЛАССИФИКАЦИИ РАСХОДОВ БЮДЖЕТА)</t>
    </r>
  </si>
  <si>
    <t>Ассигнования на 2025 год</t>
  </si>
  <si>
    <t>Ассигнования на 2026 год</t>
  </si>
  <si>
    <t>ИСТОЧНИКИ ВНУТРЕННЕГО ФИНАНСИРОВАНИЯ ДЕФИЦИТА БЮДЖЕТА ТАРГИЗСКОГО МУНИЦИПАЛЬНОГО ОБРАЗОВАНИЯ  НА 2024 ГОД  И НА ПЛАНОВЫЙ ПЕРИОД 2025 и 2026 ГОД</t>
  </si>
  <si>
    <t>2024 г.</t>
  </si>
  <si>
    <t>2025 г.</t>
  </si>
  <si>
    <t>2026 г.</t>
  </si>
  <si>
    <t xml:space="preserve">                                                                           на 2024 год и на плановый период 2025 и 2026 годов"</t>
  </si>
  <si>
    <t xml:space="preserve">                                     на 2024 год и на плановый период 2024 и 2025 годов.                                   </t>
  </si>
  <si>
    <t>Программа внутренних заимствований Таргизского муниципального образования на 2024 год и на плановый период 2025 и 2026 годов</t>
  </si>
  <si>
    <t>Пособия, компенсации и иные социальные выплаты гражданам, кроме публичных нормативных обязательств</t>
  </si>
  <si>
    <t xml:space="preserve">Социальные выплаты нражданам, кроме публичных нормативных социальных выплат </t>
  </si>
  <si>
    <t>Обеспечение деятельности финансовых, налоговых и таможенных органов и органов финансового(финансового-бюджетного) надзора огранов</t>
  </si>
  <si>
    <t>Обеспечение деятельности финансовых, налоговых и таможенных органов и органов финансового (финансового-бюджетного надзора)</t>
  </si>
  <si>
    <t>Государственные программы Иркутской области Таргизского муниципального образования</t>
  </si>
  <si>
    <t>Подпрограмма "Повышение эффективности деятельности деятельности органов местного самоуправления"</t>
  </si>
  <si>
    <t>4110000000</t>
  </si>
  <si>
    <t>9000000000</t>
  </si>
  <si>
    <t>1</t>
  </si>
  <si>
    <t>7</t>
  </si>
  <si>
    <t>Муниципальное казенное учреждение "Администрация Таргизского муниципального образования"</t>
  </si>
  <si>
    <t>312</t>
  </si>
  <si>
    <t>310</t>
  </si>
  <si>
    <t xml:space="preserve">Социальные выплаты гражданам, кроме публичных нормативных социальных выплат 
</t>
  </si>
  <si>
    <t xml:space="preserve">                                                                          на 2024 год и на плановый период 2025 и 2026 годов"</t>
  </si>
  <si>
    <t xml:space="preserve">                                                                           "О местном бюджете Таргизского муниципального образования </t>
  </si>
  <si>
    <t xml:space="preserve">                     на 2024 год и на плановый период 2025 и 2026 годов"</t>
  </si>
  <si>
    <t>Администрация Таргизского муниципального образования</t>
  </si>
  <si>
    <t xml:space="preserve">        к  Решению Думы от 28.12.2023 года №52</t>
  </si>
  <si>
    <t xml:space="preserve">                             к  Решению Думы от  28.12.2023 года №52</t>
  </si>
  <si>
    <t xml:space="preserve">                                                                                     к  Решению Думы от  28.12.2023 года №52</t>
  </si>
  <si>
    <t xml:space="preserve">                                         к  Решению Думы от  28.12.2023 года №52</t>
  </si>
  <si>
    <t xml:space="preserve">         к Решению Думы от28.12.2023 года № 52</t>
  </si>
  <si>
    <t xml:space="preserve">                                   к  Решению Думы от 28.12.23 года №52</t>
  </si>
  <si>
    <t xml:space="preserve">              к  Решению Думы от 28.12.2023 года № 52</t>
  </si>
  <si>
    <t xml:space="preserve">                                    к   Решению Думы от 28.12.2023 года №52</t>
  </si>
  <si>
    <t xml:space="preserve">                                                                                       к   Решению Думы от 28.12.2023 года № 52</t>
  </si>
  <si>
    <t xml:space="preserve">  к   Решению Думы от 28.12.2023 года № 52</t>
  </si>
  <si>
    <t>Субсидии местным бюджетам на подготовку или актуализацию документов территориального планирования</t>
  </si>
  <si>
    <t>Субсидии местным бюджетам на подготовку или актуализацию документов градостроительного зонирования</t>
  </si>
  <si>
    <t>Субсидии местным бюджетам на финансовую поддержку реализации инициативных проектов(Установка хоккейной площадки в п. Изыкан)</t>
  </si>
  <si>
    <t>Субсидии местным бюджетам на финансовую поддержку реализации инициативных проектов (Устройство спортивной площадки в п. Сосновка)</t>
  </si>
  <si>
    <t xml:space="preserve">       Приложение 1</t>
  </si>
  <si>
    <t xml:space="preserve">       О внесении изменений  в Решение Думы от 28.12.2023г. №52                                                             "О местном бюджете Таргизского муниципального образования </t>
  </si>
  <si>
    <t xml:space="preserve"> на 2024 год и на плановый период 2025 и 2026 годов"</t>
  </si>
  <si>
    <t xml:space="preserve"> О внесении изменений  в Решение Думы от 28.12.2023г. №52                                                             "О местном бюджете Таргизского муниципального образования </t>
  </si>
  <si>
    <t xml:space="preserve">                           Приложение 3</t>
  </si>
  <si>
    <t xml:space="preserve">  Приложение 2</t>
  </si>
  <si>
    <t>Приложение 2</t>
  </si>
  <si>
    <t xml:space="preserve">       О внесении изменений  в Решение Думы от 28.12.2023г. №52    </t>
  </si>
  <si>
    <t xml:space="preserve">                                                                        "О местном бюджете Таргизского муниципального образования </t>
  </si>
  <si>
    <t xml:space="preserve">                                                               на 2024 год и на плановый период 2025 и 2026 годов"</t>
  </si>
  <si>
    <t>41501S2903</t>
  </si>
  <si>
    <t>41502S2904</t>
  </si>
  <si>
    <t>Основное мероприятие Приобретение светодиодных светильников для уличного освещения п.Таргиз по ул. Пионерская, ул. Пушкина, ул. Набережная, ул. Строительная (установка собственными силами)</t>
  </si>
  <si>
    <t>4540500000</t>
  </si>
  <si>
    <t>45405S2370</t>
  </si>
  <si>
    <t>Основное мероприятие Организация оснащения МКУК "Культурно-досуговый центр" Таргизского муниципального образования спортивным инвентарем</t>
  </si>
  <si>
    <t>4620300000</t>
  </si>
  <si>
    <t>46203S2370</t>
  </si>
  <si>
    <t>Реализация мероприятий инициативных проектов</t>
  </si>
  <si>
    <t>Основное мероприятие Установка хоккейной площадки в п. Изыкан</t>
  </si>
  <si>
    <t>46402S2381</t>
  </si>
  <si>
    <t>Основное мероприятие Устройство спортивной площадки в п. Сосновка</t>
  </si>
  <si>
    <t>Основное мероприятие Приобретение  светодиодных светильников для уличного освещения п. Таргиз по ул. Пионерская, ул. Пушкина, ул. Набережная, ул. Строительная (установка собственными силами)</t>
  </si>
  <si>
    <t>45 4 02 S2370</t>
  </si>
  <si>
    <t>46 2 03 S2370</t>
  </si>
  <si>
    <t>Закупка товаров, работ и услуг для  государственных (муниципальных) нужд</t>
  </si>
  <si>
    <t>46 4 02 S2381</t>
  </si>
  <si>
    <t>Основное мероприятие  Устройство спортивной площадки в п. Сосновка</t>
  </si>
  <si>
    <t>46 4 02 S2382</t>
  </si>
  <si>
    <t>Приложение 4</t>
  </si>
  <si>
    <t xml:space="preserve">О внесении изменений  в Решение Думы от 28.12.2023г. №52 </t>
  </si>
  <si>
    <t xml:space="preserve"> "О местном бюджете Таргизского муниципального образования </t>
  </si>
  <si>
    <t>Приложение 5</t>
  </si>
  <si>
    <t>Приложение 6</t>
  </si>
  <si>
    <t>Приложение 7</t>
  </si>
  <si>
    <t>Приложение 8</t>
  </si>
  <si>
    <t>Приложение 9</t>
  </si>
  <si>
    <t xml:space="preserve">                               "О местном бюджете Таргизского муниципального образования </t>
  </si>
  <si>
    <t>Приложение 10</t>
  </si>
  <si>
    <t xml:space="preserve">                                                О местном бюджете Таргизского муниципального образования на 2024 год и на плановый период 2025 и 2026 годов"</t>
  </si>
  <si>
    <t>Основное мероприятие  Приобретение светодиодных светильников для уличного освещения п. Таргиз по ул. Пионерская, ул. Пушкина, ул. Набережная, ул. Строительная (установка собственными силами</t>
  </si>
  <si>
    <t>45 4 05 S2370</t>
  </si>
  <si>
    <t>46400S2380</t>
  </si>
  <si>
    <t>46403S2382</t>
  </si>
  <si>
    <t>46 4 02 00000</t>
  </si>
  <si>
    <t>Реализация инициативного проекта Установка хоккейной площадки в п. Изыкан</t>
  </si>
  <si>
    <t>46 4 03 00000</t>
  </si>
  <si>
    <t>Реализация инициативного проекта  Устройство спортивной площадки в п. Сосновка</t>
  </si>
  <si>
    <t>46 4 03 S2382</t>
  </si>
  <si>
    <t>Средства областного и местного бюджетов в целях софинансирования расходных обязательств на актуализацию документов территориального планирования</t>
  </si>
  <si>
    <t>Функционирование Правительства Российской Федерации, высших исполнительных органов субъектов Российской Федерации, местных администраций</t>
  </si>
  <si>
    <t>Функционирование Правительства Российской Федерации, высших исполнительных органов  субьектов Российской Федерации, местных администраций</t>
  </si>
  <si>
    <t>Функционирование Правительства Российской Федерации, высших исполнительных органов субьектов Российской Федерации, местных администраций</t>
  </si>
  <si>
    <t xml:space="preserve">                                                                                                                            Приложение 3</t>
  </si>
  <si>
    <t xml:space="preserve">                                                    Приложение 5</t>
  </si>
  <si>
    <t>Средства областного и местного бюджетов в целях софинансирования расходных обязательств на актуализацию документов градостроительного зонирования</t>
  </si>
  <si>
    <t>Налог на доходы физических лиц с доходов, полученных физическими лицами в соответствии со статьей 228 Налогового кодекса Россиийской Федерации</t>
  </si>
  <si>
    <t>101 02030 01 0000 110</t>
  </si>
  <si>
    <t>ШТРАФЫ, САНКЦИИ, ВОЗМЕЩЕНИЕ УЩЕРБА</t>
  </si>
  <si>
    <t xml:space="preserve"> 1 16 00000 00 0000 000</t>
  </si>
  <si>
    <t xml:space="preserve">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t>
  </si>
  <si>
    <t>1 16 18000 02 0000 140</t>
  </si>
  <si>
    <t xml:space="preserve">                  О внесении изменений  в Решение Думы от 28.12.2023г. №52 </t>
  </si>
  <si>
    <t xml:space="preserve">      на 2024 год и на плановый период 2025 и 2026 годов"</t>
  </si>
  <si>
    <t>Иные межбюджетные трансферты на реализацию мероприятий, связанных с достижением наилучших результатов по увеличению налоговых и неналоговых доходов местных бюджетов, а иакже с проведением преобразования муниципальных образований Иркутской области в форме объединения</t>
  </si>
  <si>
    <t xml:space="preserve">                                                                                 к  решению Думы от 16.09.2024 года №75</t>
  </si>
  <si>
    <t xml:space="preserve">                                                                                  к  решению Думы от 16.09.2024 года №75</t>
  </si>
  <si>
    <t xml:space="preserve">                                                           к  решению Думы от 16.09.2024 года №75</t>
  </si>
  <si>
    <t xml:space="preserve">                   к  решению Думы от 16.09.2024 года №75</t>
  </si>
  <si>
    <t xml:space="preserve">  к  решению Думы от 16.09.2024 года №75</t>
  </si>
  <si>
    <t>И.о. главы Таргизского муниципального образования</t>
  </si>
  <si>
    <t>А.Ю. Власова</t>
  </si>
  <si>
    <t>И.о.главы Таргизского муниципального образования</t>
  </si>
  <si>
    <t>И.О. главы Таргизского муниципального образования</t>
  </si>
</sst>
</file>

<file path=xl/styles.xml><?xml version="1.0" encoding="utf-8"?>
<styleSheet xmlns="http://schemas.openxmlformats.org/spreadsheetml/2006/main">
  <numFmts count="7">
    <numFmt numFmtId="43" formatCode="_-* #,##0.00\ _₽_-;\-* #,##0.00\ _₽_-;_-* &quot;-&quot;??\ _₽_-;_-@_-"/>
    <numFmt numFmtId="164" formatCode="_-* #,##0.00_р_._-;\-* #,##0.00_р_._-;_-* &quot;-&quot;??_р_._-;_-@_-"/>
    <numFmt numFmtId="165" formatCode="_-* #,##0.0_р_._-;\-* #,##0.0_р_._-;_-* &quot;-&quot;??_р_._-;_-@_-"/>
    <numFmt numFmtId="166" formatCode="#,##0.00_ ;\-#,##0.00\ "/>
    <numFmt numFmtId="167" formatCode="#,##0.00_р_."/>
    <numFmt numFmtId="168" formatCode="?"/>
    <numFmt numFmtId="169" formatCode="000000"/>
  </numFmts>
  <fonts count="75">
    <font>
      <sz val="11"/>
      <color theme="1"/>
      <name val="Calibri"/>
      <family val="2"/>
      <scheme val="minor"/>
    </font>
    <font>
      <sz val="11"/>
      <color theme="1"/>
      <name val="Calibri"/>
      <family val="2"/>
      <charset val="204"/>
      <scheme val="minor"/>
    </font>
    <font>
      <sz val="14"/>
      <name val="Times New Roman"/>
      <family val="1"/>
      <charset val="204"/>
    </font>
    <font>
      <b/>
      <sz val="14"/>
      <name val="Times New Roman"/>
      <family val="1"/>
      <charset val="204"/>
    </font>
    <font>
      <sz val="14"/>
      <color indexed="8"/>
      <name val="Times New Roman"/>
      <family val="1"/>
      <charset val="204"/>
    </font>
    <font>
      <b/>
      <sz val="14"/>
      <color indexed="8"/>
      <name val="Times New Roman"/>
      <family val="1"/>
      <charset val="204"/>
    </font>
    <font>
      <sz val="10"/>
      <name val="Arial Cyr"/>
      <charset val="204"/>
    </font>
    <font>
      <b/>
      <sz val="12"/>
      <name val="Times New Roman"/>
      <family val="1"/>
      <charset val="204"/>
    </font>
    <font>
      <sz val="12"/>
      <name val="Times New Roman"/>
      <family val="1"/>
      <charset val="204"/>
    </font>
    <font>
      <vertAlign val="superscript"/>
      <sz val="12"/>
      <name val="Times New Roman"/>
      <family val="1"/>
      <charset val="204"/>
    </font>
    <font>
      <sz val="12"/>
      <color indexed="8"/>
      <name val="Times New Roman"/>
      <family val="1"/>
      <charset val="204"/>
    </font>
    <font>
      <sz val="11"/>
      <color indexed="8"/>
      <name val="Calibri"/>
      <family val="2"/>
    </font>
    <font>
      <b/>
      <sz val="12"/>
      <color indexed="8"/>
      <name val="Times New Roman"/>
      <family val="1"/>
      <charset val="204"/>
    </font>
    <font>
      <sz val="12"/>
      <color indexed="8"/>
      <name val="Times New Roman"/>
      <family val="1"/>
      <charset val="204"/>
    </font>
    <font>
      <sz val="8"/>
      <name val="Calibri"/>
      <family val="2"/>
    </font>
    <font>
      <b/>
      <sz val="14"/>
      <color indexed="8"/>
      <name val="Times New Roman"/>
      <family val="1"/>
      <charset val="204"/>
    </font>
    <font>
      <sz val="14"/>
      <color indexed="8"/>
      <name val="Times New Roman"/>
      <family val="1"/>
      <charset val="204"/>
    </font>
    <font>
      <sz val="12"/>
      <color theme="1"/>
      <name val="Times New Roman"/>
      <family val="1"/>
      <charset val="204"/>
    </font>
    <font>
      <sz val="11"/>
      <color theme="1"/>
      <name val="Calibri"/>
      <family val="2"/>
      <scheme val="minor"/>
    </font>
    <font>
      <sz val="11"/>
      <color rgb="FF000000"/>
      <name val="Calibri"/>
      <family val="2"/>
      <scheme val="minor"/>
    </font>
    <font>
      <sz val="12"/>
      <color rgb="FF000000"/>
      <name val="Times New Roman"/>
      <family val="1"/>
      <charset val="204"/>
    </font>
    <font>
      <sz val="13"/>
      <color rgb="FF000000"/>
      <name val="Times New Roman"/>
      <family val="1"/>
      <charset val="204"/>
    </font>
    <font>
      <sz val="13"/>
      <color theme="1"/>
      <name val="Times New Roman"/>
      <family val="1"/>
      <charset val="204"/>
    </font>
    <font>
      <b/>
      <sz val="12"/>
      <color theme="1"/>
      <name val="Times New Roman"/>
      <family val="1"/>
      <charset val="204"/>
    </font>
    <font>
      <sz val="12"/>
      <color indexed="0"/>
      <name val="Times New Roman"/>
      <family val="1"/>
      <charset val="204"/>
    </font>
    <font>
      <sz val="10"/>
      <name val="Arial"/>
      <family val="2"/>
      <charset val="204"/>
    </font>
    <font>
      <sz val="11"/>
      <name val="Times New Roman"/>
      <family val="1"/>
      <charset val="204"/>
    </font>
    <font>
      <b/>
      <sz val="18"/>
      <color indexed="8"/>
      <name val="Times New Roman"/>
      <family val="1"/>
      <charset val="204"/>
    </font>
    <font>
      <b/>
      <sz val="11"/>
      <name val="Times New Roman"/>
      <family val="1"/>
      <charset val="204"/>
    </font>
    <font>
      <b/>
      <sz val="13"/>
      <name val="Times New Roman"/>
      <family val="1"/>
      <charset val="204"/>
    </font>
    <font>
      <sz val="16"/>
      <name val="Times New Roman"/>
      <family val="1"/>
      <charset val="204"/>
    </font>
    <font>
      <b/>
      <sz val="12"/>
      <name val="Arial Cyr"/>
      <charset val="204"/>
    </font>
    <font>
      <b/>
      <sz val="12"/>
      <color indexed="0"/>
      <name val="Times New Roman"/>
      <family val="1"/>
      <charset val="204"/>
    </font>
    <font>
      <sz val="16"/>
      <color theme="1"/>
      <name val="Calibri"/>
      <family val="2"/>
      <scheme val="minor"/>
    </font>
    <font>
      <b/>
      <sz val="16"/>
      <color indexed="8"/>
      <name val="Times New Roman"/>
      <family val="1"/>
      <charset val="204"/>
    </font>
    <font>
      <sz val="16"/>
      <color indexed="8"/>
      <name val="Times New Roman"/>
      <family val="1"/>
      <charset val="204"/>
    </font>
    <font>
      <b/>
      <sz val="16"/>
      <name val="Times New Roman"/>
      <family val="1"/>
      <charset val="204"/>
    </font>
    <font>
      <b/>
      <sz val="16"/>
      <name val="Arial Cyr"/>
      <charset val="204"/>
    </font>
    <font>
      <b/>
      <sz val="16"/>
      <color indexed="0"/>
      <name val="Times New Roman"/>
      <family val="1"/>
      <charset val="204"/>
    </font>
    <font>
      <sz val="16"/>
      <color indexed="0"/>
      <name val="Times New Roman"/>
      <family val="1"/>
      <charset val="204"/>
    </font>
    <font>
      <b/>
      <sz val="16"/>
      <color theme="1"/>
      <name val="Times New Roman"/>
      <family val="1"/>
      <charset val="204"/>
    </font>
    <font>
      <sz val="16"/>
      <color theme="1"/>
      <name val="Times New Roman"/>
      <family val="1"/>
      <charset val="204"/>
    </font>
    <font>
      <b/>
      <sz val="10"/>
      <name val="Times New Roman"/>
      <family val="1"/>
      <charset val="204"/>
    </font>
    <font>
      <sz val="10"/>
      <name val="Times New Roman"/>
      <family val="1"/>
      <charset val="204"/>
    </font>
    <font>
      <sz val="10"/>
      <color rgb="FF000000"/>
      <name val="Times New Roman"/>
      <family val="1"/>
      <charset val="204"/>
    </font>
    <font>
      <sz val="10"/>
      <color theme="1"/>
      <name val="Times New Roman"/>
      <family val="1"/>
      <charset val="204"/>
    </font>
    <font>
      <u/>
      <sz val="10"/>
      <name val="Times New Roman"/>
      <family val="1"/>
      <charset val="204"/>
    </font>
    <font>
      <b/>
      <u/>
      <sz val="10"/>
      <name val="Times New Roman"/>
      <family val="1"/>
      <charset val="204"/>
    </font>
    <font>
      <b/>
      <sz val="10"/>
      <color rgb="FF000000"/>
      <name val="Times New Roman"/>
      <family val="1"/>
      <charset val="204"/>
    </font>
    <font>
      <b/>
      <sz val="10"/>
      <color theme="1"/>
      <name val="Times New Roman"/>
      <family val="1"/>
      <charset val="204"/>
    </font>
    <font>
      <sz val="10"/>
      <color rgb="FFFF0000"/>
      <name val="Times New Roman"/>
      <family val="1"/>
      <charset val="204"/>
    </font>
    <font>
      <b/>
      <sz val="8"/>
      <name val="Times New Roman"/>
      <family val="1"/>
      <charset val="204"/>
    </font>
    <font>
      <sz val="8"/>
      <name val="Times New Roman"/>
      <family val="1"/>
      <charset val="204"/>
    </font>
    <font>
      <b/>
      <i/>
      <sz val="8"/>
      <name val="Times New Roman"/>
      <family val="1"/>
      <charset val="204"/>
    </font>
    <font>
      <b/>
      <i/>
      <sz val="10"/>
      <name val="Times New Roman"/>
      <family val="1"/>
      <charset val="204"/>
    </font>
    <font>
      <sz val="8"/>
      <color rgb="FFFF0000"/>
      <name val="Times New Roman"/>
      <family val="1"/>
      <charset val="204"/>
    </font>
    <font>
      <b/>
      <i/>
      <sz val="8"/>
      <color rgb="FFFF0000"/>
      <name val="Times New Roman"/>
      <family val="1"/>
      <charset val="204"/>
    </font>
    <font>
      <i/>
      <sz val="8"/>
      <name val="Times New Roman"/>
      <family val="1"/>
      <charset val="204"/>
    </font>
    <font>
      <i/>
      <sz val="10"/>
      <name val="Times New Roman"/>
      <family val="1"/>
      <charset val="204"/>
    </font>
    <font>
      <i/>
      <sz val="8"/>
      <color rgb="FFFF0000"/>
      <name val="Times New Roman"/>
      <family val="1"/>
      <charset val="204"/>
    </font>
    <font>
      <sz val="10"/>
      <color indexed="0"/>
      <name val="Times New Roman"/>
      <family val="1"/>
      <charset val="204"/>
    </font>
    <font>
      <b/>
      <sz val="10"/>
      <color indexed="8"/>
      <name val="Times New Roman"/>
      <family val="1"/>
      <charset val="204"/>
    </font>
    <font>
      <sz val="10"/>
      <color indexed="8"/>
      <name val="Times New Roman"/>
      <family val="1"/>
      <charset val="204"/>
    </font>
    <font>
      <b/>
      <sz val="11"/>
      <color theme="1"/>
      <name val="Calibri"/>
      <family val="2"/>
      <charset val="204"/>
      <scheme val="minor"/>
    </font>
    <font>
      <b/>
      <sz val="12"/>
      <color rgb="FF2C2D2E"/>
      <name val="Times New Roman"/>
      <family val="1"/>
      <charset val="204"/>
    </font>
    <font>
      <sz val="9"/>
      <name val="Times New Roman"/>
      <family val="1"/>
      <charset val="204"/>
    </font>
    <font>
      <b/>
      <sz val="16"/>
      <color rgb="FF2C2D2E"/>
      <name val="Times New Roman"/>
      <family val="1"/>
      <charset val="204"/>
    </font>
    <font>
      <b/>
      <sz val="9"/>
      <name val="Times New Roman"/>
      <family val="1"/>
      <charset val="204"/>
    </font>
    <font>
      <b/>
      <sz val="11"/>
      <color theme="1"/>
      <name val="Calibri"/>
      <family val="2"/>
      <scheme val="minor"/>
    </font>
    <font>
      <sz val="11"/>
      <color rgb="FFFF0000"/>
      <name val="Calibri"/>
      <family val="2"/>
      <scheme val="minor"/>
    </font>
    <font>
      <b/>
      <sz val="13"/>
      <color rgb="FF000000"/>
      <name val="Times New Roman"/>
      <family val="1"/>
      <charset val="204"/>
    </font>
    <font>
      <sz val="13"/>
      <name val="Times New Roman"/>
      <family val="1"/>
      <charset val="204"/>
    </font>
    <font>
      <sz val="11"/>
      <color theme="1"/>
      <name val="Times New Roman"/>
      <family val="1"/>
      <charset val="204"/>
    </font>
    <font>
      <sz val="14"/>
      <color theme="1"/>
      <name val="Times New Roman"/>
      <family val="1"/>
      <charset val="204"/>
    </font>
    <font>
      <sz val="11"/>
      <color rgb="FF00B0F0"/>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8"/>
      </top>
      <bottom/>
      <diagonal/>
    </border>
    <border>
      <left style="hair">
        <color auto="1"/>
      </left>
      <right/>
      <top style="hair">
        <color auto="1"/>
      </top>
      <bottom style="hair">
        <color auto="1"/>
      </bottom>
      <diagonal/>
    </border>
    <border>
      <left/>
      <right/>
      <top/>
      <bottom style="thin">
        <color indexed="8"/>
      </bottom>
      <diagonal/>
    </border>
    <border>
      <left/>
      <right/>
      <top style="thin">
        <color indexed="8"/>
      </top>
      <bottom style="thin">
        <color indexed="8"/>
      </bottom>
      <diagonal/>
    </border>
    <border>
      <left style="thin">
        <color indexed="64"/>
      </left>
      <right/>
      <top/>
      <bottom/>
      <diagonal/>
    </border>
    <border>
      <left style="hair">
        <color auto="1"/>
      </left>
      <right/>
      <top/>
      <bottom style="hair">
        <color auto="1"/>
      </bottom>
      <diagonal/>
    </border>
    <border>
      <left style="hair">
        <color auto="1"/>
      </left>
      <right style="thin">
        <color indexed="64"/>
      </right>
      <top style="thin">
        <color indexed="64"/>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hair">
        <color auto="1"/>
      </left>
      <right/>
      <top/>
      <bottom/>
      <diagonal/>
    </border>
  </borders>
  <cellStyleXfs count="10">
    <xf numFmtId="0" fontId="0" fillId="0" borderId="0"/>
    <xf numFmtId="0" fontId="6" fillId="0" borderId="0"/>
    <xf numFmtId="164" fontId="11" fillId="0" borderId="0" applyFont="0" applyFill="0" applyBorder="0" applyAlignment="0" applyProtection="0"/>
    <xf numFmtId="164" fontId="6" fillId="0" borderId="0" applyFont="0" applyFill="0" applyBorder="0" applyAlignment="0" applyProtection="0"/>
    <xf numFmtId="0" fontId="1" fillId="0" borderId="0"/>
    <xf numFmtId="164" fontId="1" fillId="0" borderId="0" applyFont="0" applyFill="0" applyBorder="0" applyAlignment="0" applyProtection="0"/>
    <xf numFmtId="0" fontId="19" fillId="0" borderId="0"/>
    <xf numFmtId="164" fontId="18" fillId="0" borderId="0" applyFont="0" applyFill="0" applyBorder="0" applyAlignment="0" applyProtection="0"/>
    <xf numFmtId="0" fontId="25" fillId="0" borderId="0"/>
    <xf numFmtId="0" fontId="1" fillId="0" borderId="0"/>
  </cellStyleXfs>
  <cellXfs count="509">
    <xf numFmtId="0" fontId="0" fillId="0" borderId="0" xfId="0"/>
    <xf numFmtId="0" fontId="2" fillId="0" borderId="0" xfId="0" applyFont="1"/>
    <xf numFmtId="0" fontId="2" fillId="0" borderId="0" xfId="0" applyFont="1" applyAlignment="1">
      <alignment horizontal="right"/>
    </xf>
    <xf numFmtId="0" fontId="4" fillId="0" borderId="0" xfId="0" applyFont="1"/>
    <xf numFmtId="0" fontId="8" fillId="2" borderId="0" xfId="1" applyFont="1" applyFill="1" applyAlignment="1">
      <alignment horizontal="right"/>
    </xf>
    <xf numFmtId="3" fontId="7" fillId="2" borderId="2" xfId="1" applyNumberFormat="1" applyFont="1" applyFill="1" applyBorder="1" applyAlignment="1" applyProtection="1">
      <alignment horizontal="left" vertical="top" wrapText="1"/>
      <protection locked="0"/>
    </xf>
    <xf numFmtId="3" fontId="7" fillId="2" borderId="2" xfId="1" applyNumberFormat="1" applyFont="1" applyFill="1" applyBorder="1" applyAlignment="1" applyProtection="1">
      <alignment horizontal="center" vertical="center" wrapText="1"/>
    </xf>
    <xf numFmtId="3" fontId="8" fillId="2" borderId="2" xfId="1" applyNumberFormat="1" applyFont="1" applyFill="1" applyBorder="1" applyAlignment="1" applyProtection="1">
      <alignment horizontal="center" vertical="center" wrapText="1"/>
    </xf>
    <xf numFmtId="3" fontId="8" fillId="2" borderId="2" xfId="1" applyNumberFormat="1" applyFont="1" applyFill="1" applyBorder="1" applyAlignment="1" applyProtection="1">
      <alignment horizontal="left" vertical="top" wrapText="1" indent="1"/>
      <protection locked="0"/>
    </xf>
    <xf numFmtId="3" fontId="8" fillId="2" borderId="2" xfId="1" applyNumberFormat="1" applyFont="1" applyFill="1" applyBorder="1" applyAlignment="1" applyProtection="1">
      <alignment horizontal="left" vertical="top" wrapText="1" indent="2"/>
      <protection locked="0"/>
    </xf>
    <xf numFmtId="3" fontId="8" fillId="2" borderId="2" xfId="0" applyNumberFormat="1" applyFont="1" applyFill="1" applyBorder="1" applyAlignment="1" applyProtection="1">
      <alignment horizontal="left" vertical="top" wrapText="1"/>
      <protection locked="0"/>
    </xf>
    <xf numFmtId="3" fontId="8" fillId="2" borderId="2" xfId="0" applyNumberFormat="1" applyFont="1" applyFill="1" applyBorder="1" applyAlignment="1" applyProtection="1">
      <alignment horizontal="center" vertical="center" wrapText="1"/>
    </xf>
    <xf numFmtId="3" fontId="8" fillId="2" borderId="2" xfId="0" applyNumberFormat="1" applyFont="1" applyFill="1" applyBorder="1" applyAlignment="1" applyProtection="1">
      <alignment horizontal="left" vertical="top" wrapText="1" indent="1"/>
      <protection locked="0"/>
    </xf>
    <xf numFmtId="3" fontId="8" fillId="2" borderId="2" xfId="0" applyNumberFormat="1" applyFont="1" applyFill="1" applyBorder="1" applyAlignment="1" applyProtection="1">
      <alignment horizontal="left" vertical="top" wrapText="1" indent="2"/>
      <protection locked="0"/>
    </xf>
    <xf numFmtId="3" fontId="7" fillId="2" borderId="2" xfId="0" applyNumberFormat="1" applyFont="1" applyFill="1" applyBorder="1" applyAlignment="1" applyProtection="1">
      <alignment horizontal="left" vertical="top" wrapText="1"/>
    </xf>
    <xf numFmtId="3" fontId="7" fillId="2" borderId="2" xfId="0" applyNumberFormat="1" applyFont="1" applyFill="1" applyBorder="1" applyAlignment="1" applyProtection="1">
      <alignment horizontal="center" vertical="center" wrapText="1"/>
    </xf>
    <xf numFmtId="3" fontId="7" fillId="2" borderId="2" xfId="0" applyNumberFormat="1" applyFont="1" applyFill="1" applyBorder="1" applyAlignment="1" applyProtection="1">
      <alignment horizontal="left" vertical="top" wrapText="1"/>
      <protection locked="0"/>
    </xf>
    <xf numFmtId="0" fontId="8" fillId="2" borderId="0" xfId="1" applyFont="1" applyFill="1"/>
    <xf numFmtId="0" fontId="8" fillId="2" borderId="0" xfId="1" applyFont="1" applyFill="1" applyAlignment="1"/>
    <xf numFmtId="0" fontId="8" fillId="0" borderId="0" xfId="0" applyFont="1" applyFill="1" applyBorder="1"/>
    <xf numFmtId="165" fontId="8" fillId="0" borderId="0" xfId="2" applyNumberFormat="1" applyFont="1" applyFill="1" applyBorder="1" applyAlignment="1"/>
    <xf numFmtId="0" fontId="8" fillId="0" borderId="0" xfId="0" applyFont="1" applyFill="1" applyBorder="1" applyAlignment="1">
      <alignment horizontal="center"/>
    </xf>
    <xf numFmtId="0" fontId="12" fillId="0" borderId="0" xfId="0" applyNumberFormat="1" applyFont="1" applyFill="1" applyBorder="1" applyAlignment="1">
      <alignment horizontal="center" vertical="top" wrapText="1" readingOrder="1"/>
    </xf>
    <xf numFmtId="0" fontId="13" fillId="0" borderId="0" xfId="0" applyNumberFormat="1" applyFont="1" applyFill="1" applyBorder="1" applyAlignment="1">
      <alignment horizontal="right" vertical="top" wrapText="1" readingOrder="1"/>
    </xf>
    <xf numFmtId="0" fontId="12" fillId="0" borderId="3" xfId="0" applyNumberFormat="1" applyFont="1" applyFill="1" applyBorder="1" applyAlignment="1">
      <alignment horizontal="center" vertical="center" readingOrder="1"/>
    </xf>
    <xf numFmtId="0" fontId="12" fillId="3" borderId="3" xfId="0" applyNumberFormat="1" applyFont="1" applyFill="1" applyBorder="1" applyAlignment="1">
      <alignment horizontal="left" vertical="top" wrapText="1" readingOrder="1"/>
    </xf>
    <xf numFmtId="0" fontId="12" fillId="3" borderId="3" xfId="0" applyNumberFormat="1" applyFont="1" applyFill="1" applyBorder="1" applyAlignment="1">
      <alignment horizontal="center" vertical="center" wrapText="1" readingOrder="1"/>
    </xf>
    <xf numFmtId="0" fontId="13" fillId="3" borderId="3" xfId="0" applyNumberFormat="1" applyFont="1" applyFill="1" applyBorder="1" applyAlignment="1">
      <alignment horizontal="left" vertical="top" wrapText="1" readingOrder="1"/>
    </xf>
    <xf numFmtId="0" fontId="13" fillId="3" borderId="3" xfId="0" applyNumberFormat="1" applyFont="1" applyFill="1" applyBorder="1" applyAlignment="1">
      <alignment horizontal="center" vertical="center" wrapText="1" readingOrder="1"/>
    </xf>
    <xf numFmtId="0" fontId="8" fillId="0" borderId="0" xfId="0" applyFont="1" applyFill="1" applyBorder="1" applyAlignment="1">
      <alignment horizontal="right"/>
    </xf>
    <xf numFmtId="49" fontId="13" fillId="3" borderId="3" xfId="0" applyNumberFormat="1" applyFont="1" applyFill="1" applyBorder="1" applyAlignment="1">
      <alignment horizontal="center" vertical="center" wrapText="1" readingOrder="1"/>
    </xf>
    <xf numFmtId="49" fontId="8" fillId="0" borderId="0" xfId="2" applyNumberFormat="1" applyFont="1" applyFill="1" applyBorder="1" applyAlignment="1"/>
    <xf numFmtId="49" fontId="8" fillId="0" borderId="0" xfId="0" applyNumberFormat="1" applyFont="1" applyFill="1" applyBorder="1"/>
    <xf numFmtId="49" fontId="13" fillId="0" borderId="0" xfId="0" applyNumberFormat="1" applyFont="1" applyFill="1" applyBorder="1" applyAlignment="1">
      <alignment horizontal="right" vertical="top" wrapText="1" readingOrder="1"/>
    </xf>
    <xf numFmtId="49" fontId="12" fillId="3" borderId="3" xfId="0" applyNumberFormat="1" applyFont="1" applyFill="1" applyBorder="1" applyAlignment="1">
      <alignment horizontal="center" vertical="center" wrapText="1" readingOrder="1"/>
    </xf>
    <xf numFmtId="0" fontId="2" fillId="0" borderId="0" xfId="0" applyFont="1" applyAlignment="1">
      <alignment horizontal="left" vertical="center" wrapText="1"/>
    </xf>
    <xf numFmtId="0" fontId="7" fillId="2" borderId="2" xfId="0" applyFont="1" applyFill="1" applyBorder="1" applyAlignment="1">
      <alignment horizontal="left" vertical="top" wrapText="1"/>
    </xf>
    <xf numFmtId="0" fontId="10" fillId="3" borderId="3" xfId="0" applyNumberFormat="1" applyFont="1" applyFill="1" applyBorder="1" applyAlignment="1">
      <alignment horizontal="left" vertical="top" wrapText="1" readingOrder="1"/>
    </xf>
    <xf numFmtId="0" fontId="2" fillId="2" borderId="0" xfId="1" applyFont="1" applyFill="1"/>
    <xf numFmtId="0" fontId="2" fillId="2" borderId="0" xfId="1" applyFont="1" applyFill="1" applyAlignment="1">
      <alignment horizontal="left" vertical="top"/>
    </xf>
    <xf numFmtId="0" fontId="16" fillId="0" borderId="0" xfId="0" applyFont="1"/>
    <xf numFmtId="167" fontId="16" fillId="0" borderId="2" xfId="0" applyNumberFormat="1" applyFont="1" applyBorder="1" applyAlignment="1">
      <alignment horizontal="center" vertical="center"/>
    </xf>
    <xf numFmtId="3" fontId="2" fillId="0" borderId="2" xfId="0" applyNumberFormat="1" applyFont="1" applyFill="1" applyBorder="1" applyAlignment="1" applyProtection="1">
      <alignment vertical="top" wrapText="1"/>
      <protection locked="0"/>
    </xf>
    <xf numFmtId="167" fontId="15" fillId="0" borderId="2" xfId="0" applyNumberFormat="1" applyFont="1" applyBorder="1" applyAlignment="1">
      <alignment horizontal="center" vertical="center"/>
    </xf>
    <xf numFmtId="3" fontId="2" fillId="2" borderId="2" xfId="0" applyNumberFormat="1" applyFont="1" applyFill="1" applyBorder="1" applyAlignment="1" applyProtection="1">
      <alignment vertical="top" wrapText="1"/>
      <protection locked="0"/>
    </xf>
    <xf numFmtId="0" fontId="4" fillId="0" borderId="2" xfId="0" applyFont="1" applyFill="1" applyBorder="1" applyAlignment="1">
      <alignment horizontal="center" vertical="center" wrapText="1"/>
    </xf>
    <xf numFmtId="0" fontId="2" fillId="2" borderId="0" xfId="1" applyFont="1" applyFill="1" applyBorder="1" applyAlignment="1">
      <alignment horizontal="left" vertical="center" wrapText="1"/>
    </xf>
    <xf numFmtId="3" fontId="3" fillId="2" borderId="2" xfId="1" applyNumberFormat="1" applyFont="1" applyFill="1" applyBorder="1" applyAlignment="1" applyProtection="1">
      <alignment horizontal="center" vertical="top" wrapText="1"/>
      <protection locked="0"/>
    </xf>
    <xf numFmtId="0" fontId="0" fillId="0" borderId="0" xfId="0" applyAlignment="1">
      <alignment horizontal="center" vertical="center"/>
    </xf>
    <xf numFmtId="0" fontId="0" fillId="0" borderId="0" xfId="0" applyBorder="1"/>
    <xf numFmtId="49" fontId="8" fillId="0" borderId="2" xfId="0" applyNumberFormat="1" applyFont="1" applyFill="1" applyBorder="1" applyAlignment="1">
      <alignment horizontal="left" vertical="top" wrapText="1"/>
    </xf>
    <xf numFmtId="49" fontId="8" fillId="0" borderId="2" xfId="0" applyNumberFormat="1" applyFont="1" applyFill="1" applyBorder="1" applyAlignment="1">
      <alignment horizontal="center" vertical="top" wrapText="1"/>
    </xf>
    <xf numFmtId="49" fontId="10" fillId="3" borderId="3" xfId="0" applyNumberFormat="1" applyFont="1" applyFill="1" applyBorder="1" applyAlignment="1">
      <alignment horizontal="center" vertical="center" wrapText="1" readingOrder="1"/>
    </xf>
    <xf numFmtId="166" fontId="12" fillId="3" borderId="3" xfId="2" applyNumberFormat="1" applyFont="1" applyFill="1" applyBorder="1" applyAlignment="1">
      <alignment horizontal="right" vertical="center" wrapText="1" readingOrder="1"/>
    </xf>
    <xf numFmtId="166" fontId="13" fillId="3" borderId="3" xfId="2" applyNumberFormat="1" applyFont="1" applyFill="1" applyBorder="1" applyAlignment="1">
      <alignment horizontal="right" vertical="center" wrapText="1" readingOrder="1"/>
    </xf>
    <xf numFmtId="0" fontId="8" fillId="0" borderId="0" xfId="0" applyFont="1" applyAlignment="1">
      <alignment wrapText="1"/>
    </xf>
    <xf numFmtId="0" fontId="5" fillId="0" borderId="2" xfId="0" applyFont="1" applyBorder="1" applyAlignment="1">
      <alignment horizontal="center" vertical="center"/>
    </xf>
    <xf numFmtId="3" fontId="8" fillId="4" borderId="2" xfId="1" applyNumberFormat="1" applyFont="1" applyFill="1" applyBorder="1" applyAlignment="1" applyProtection="1">
      <alignment horizontal="center" vertical="center" wrapText="1"/>
    </xf>
    <xf numFmtId="0" fontId="0" fillId="0" borderId="0" xfId="0"/>
    <xf numFmtId="0" fontId="21" fillId="0" borderId="2" xfId="0" applyFont="1" applyBorder="1" applyAlignment="1">
      <alignment horizontal="justify" vertical="top" wrapText="1"/>
    </xf>
    <xf numFmtId="0" fontId="20" fillId="0" borderId="2" xfId="0" applyFont="1" applyBorder="1" applyAlignment="1">
      <alignment horizontal="justify" vertical="top" wrapText="1"/>
    </xf>
    <xf numFmtId="0" fontId="20" fillId="0" borderId="2" xfId="0" applyFont="1" applyBorder="1" applyAlignment="1">
      <alignment wrapText="1"/>
    </xf>
    <xf numFmtId="0" fontId="17" fillId="0" borderId="2" xfId="0" applyFont="1" applyBorder="1" applyAlignment="1">
      <alignment horizontal="center" vertical="center"/>
    </xf>
    <xf numFmtId="0" fontId="21" fillId="0" borderId="2" xfId="0" applyFont="1" applyBorder="1"/>
    <xf numFmtId="0" fontId="22" fillId="0" borderId="2" xfId="0" applyFont="1" applyBorder="1" applyAlignment="1">
      <alignment wrapText="1"/>
    </xf>
    <xf numFmtId="0" fontId="21" fillId="5" borderId="2" xfId="0" applyFont="1" applyFill="1" applyBorder="1" applyAlignment="1">
      <alignment horizontal="justify" vertical="top" wrapText="1"/>
    </xf>
    <xf numFmtId="0" fontId="21" fillId="0" borderId="2" xfId="0" applyFont="1" applyBorder="1" applyAlignment="1">
      <alignment wrapText="1"/>
    </xf>
    <xf numFmtId="0" fontId="15" fillId="0" borderId="2" xfId="0" applyFont="1" applyBorder="1" applyAlignment="1">
      <alignment horizontal="center" vertical="center"/>
    </xf>
    <xf numFmtId="0" fontId="17" fillId="0" borderId="0" xfId="0" applyFont="1"/>
    <xf numFmtId="0" fontId="8" fillId="0" borderId="2" xfId="0" applyFont="1" applyFill="1" applyBorder="1" applyAlignment="1">
      <alignment horizontal="center" vertical="center" wrapText="1"/>
    </xf>
    <xf numFmtId="0" fontId="2" fillId="0" borderId="0" xfId="0" applyFont="1" applyAlignment="1">
      <alignment horizontal="left" vertical="center" wrapText="1"/>
    </xf>
    <xf numFmtId="0" fontId="12" fillId="0" borderId="0" xfId="0" applyNumberFormat="1" applyFont="1" applyFill="1" applyBorder="1" applyAlignment="1">
      <alignment horizontal="center" vertical="top" wrapText="1" readingOrder="1"/>
    </xf>
    <xf numFmtId="0" fontId="8" fillId="0" borderId="0" xfId="0" applyFont="1" applyFill="1" applyBorder="1"/>
    <xf numFmtId="0" fontId="0" fillId="0" borderId="0" xfId="0" applyAlignment="1">
      <alignment horizontal="right"/>
    </xf>
    <xf numFmtId="0" fontId="8" fillId="5" borderId="0" xfId="0" applyFont="1" applyFill="1"/>
    <xf numFmtId="0" fontId="19" fillId="0" borderId="0" xfId="0" applyFont="1"/>
    <xf numFmtId="0" fontId="12" fillId="0" borderId="0" xfId="0" applyNumberFormat="1" applyFont="1" applyFill="1" applyBorder="1" applyAlignment="1">
      <alignment horizontal="center" vertical="top" wrapText="1" readingOrder="1"/>
    </xf>
    <xf numFmtId="0" fontId="8" fillId="0" borderId="0" xfId="0" applyFont="1" applyFill="1" applyBorder="1"/>
    <xf numFmtId="49" fontId="8" fillId="4" borderId="2" xfId="0" applyNumberFormat="1" applyFont="1" applyFill="1" applyBorder="1" applyAlignment="1">
      <alignment horizontal="left" vertical="center" wrapText="1"/>
    </xf>
    <xf numFmtId="166" fontId="0" fillId="0" borderId="0" xfId="0" applyNumberFormat="1"/>
    <xf numFmtId="0" fontId="8" fillId="0" borderId="0" xfId="0" applyFont="1" applyFill="1" applyBorder="1"/>
    <xf numFmtId="0" fontId="3" fillId="2" borderId="9" xfId="1" applyFont="1" applyFill="1" applyBorder="1" applyAlignment="1">
      <alignment horizontal="center" vertical="center" wrapText="1"/>
    </xf>
    <xf numFmtId="0" fontId="8" fillId="5" borderId="0" xfId="0" applyFont="1" applyFill="1" applyAlignment="1"/>
    <xf numFmtId="0" fontId="10" fillId="0" borderId="0" xfId="0" applyNumberFormat="1" applyFont="1" applyFill="1" applyBorder="1" applyAlignment="1">
      <alignment horizontal="right" vertical="top" wrapText="1" readingOrder="1"/>
    </xf>
    <xf numFmtId="49" fontId="10" fillId="0" borderId="0" xfId="0" applyNumberFormat="1" applyFont="1" applyFill="1" applyBorder="1" applyAlignment="1">
      <alignment horizontal="right" vertical="top" wrapText="1" readingOrder="1"/>
    </xf>
    <xf numFmtId="0" fontId="7" fillId="2" borderId="6" xfId="1" applyFont="1" applyFill="1" applyBorder="1" applyAlignment="1">
      <alignment horizontal="center" vertical="center" wrapText="1"/>
    </xf>
    <xf numFmtId="0" fontId="7" fillId="2" borderId="2" xfId="1" applyFont="1" applyFill="1" applyBorder="1" applyAlignment="1">
      <alignment horizontal="center" vertical="center" wrapText="1"/>
    </xf>
    <xf numFmtId="3" fontId="7" fillId="2" borderId="6" xfId="1" applyNumberFormat="1" applyFont="1" applyFill="1" applyBorder="1" applyAlignment="1" applyProtection="1">
      <alignment horizontal="left" vertical="top" wrapText="1"/>
      <protection locked="0"/>
    </xf>
    <xf numFmtId="3" fontId="8" fillId="2" borderId="6" xfId="1" applyNumberFormat="1" applyFont="1" applyFill="1" applyBorder="1" applyAlignment="1" applyProtection="1">
      <alignment horizontal="left" vertical="top" wrapText="1" indent="2"/>
      <protection locked="0"/>
    </xf>
    <xf numFmtId="3" fontId="8" fillId="2" borderId="6" xfId="1" applyNumberFormat="1" applyFont="1" applyFill="1" applyBorder="1" applyAlignment="1" applyProtection="1">
      <alignment horizontal="left" vertical="top" wrapText="1" indent="1"/>
      <protection locked="0"/>
    </xf>
    <xf numFmtId="0" fontId="20" fillId="0" borderId="6" xfId="0" applyFont="1" applyBorder="1" applyAlignment="1">
      <alignment horizontal="justify" vertical="top" wrapText="1"/>
    </xf>
    <xf numFmtId="0" fontId="20" fillId="0" borderId="6" xfId="0" applyFont="1" applyBorder="1" applyAlignment="1">
      <alignment wrapText="1"/>
    </xf>
    <xf numFmtId="0" fontId="22" fillId="0" borderId="6" xfId="0" applyFont="1" applyBorder="1" applyAlignment="1">
      <alignment wrapText="1"/>
    </xf>
    <xf numFmtId="3" fontId="8" fillId="2" borderId="6" xfId="0" applyNumberFormat="1" applyFont="1" applyFill="1" applyBorder="1" applyAlignment="1" applyProtection="1">
      <alignment horizontal="left" vertical="top" wrapText="1" indent="1"/>
      <protection locked="0"/>
    </xf>
    <xf numFmtId="0" fontId="21" fillId="5" borderId="6" xfId="0" applyFont="1" applyFill="1" applyBorder="1" applyAlignment="1">
      <alignment horizontal="justify" vertical="top" wrapText="1"/>
    </xf>
    <xf numFmtId="0" fontId="21" fillId="0" borderId="6" xfId="0" applyFont="1" applyBorder="1"/>
    <xf numFmtId="0" fontId="21" fillId="0" borderId="6" xfId="0" applyFont="1" applyBorder="1" applyAlignment="1">
      <alignment horizontal="justify" vertical="top" wrapText="1"/>
    </xf>
    <xf numFmtId="0" fontId="21" fillId="0" borderId="6" xfId="0" applyFont="1" applyBorder="1" applyAlignment="1">
      <alignment wrapText="1"/>
    </xf>
    <xf numFmtId="3" fontId="8" fillId="2" borderId="6" xfId="0" applyNumberFormat="1" applyFont="1" applyFill="1" applyBorder="1" applyAlignment="1" applyProtection="1">
      <alignment horizontal="left" vertical="top" wrapText="1" indent="2"/>
      <protection locked="0"/>
    </xf>
    <xf numFmtId="3" fontId="7" fillId="2" borderId="6" xfId="0" applyNumberFormat="1" applyFont="1" applyFill="1" applyBorder="1" applyAlignment="1" applyProtection="1">
      <alignment horizontal="left" vertical="top" wrapText="1"/>
    </xf>
    <xf numFmtId="3" fontId="8" fillId="2" borderId="6" xfId="0" applyNumberFormat="1" applyFont="1" applyFill="1" applyBorder="1" applyAlignment="1" applyProtection="1">
      <alignment horizontal="left" vertical="top" wrapText="1"/>
      <protection locked="0"/>
    </xf>
    <xf numFmtId="0" fontId="8" fillId="4" borderId="13" xfId="0" applyFont="1" applyFill="1" applyBorder="1" applyAlignment="1">
      <alignment horizontal="justify" vertical="center" wrapText="1"/>
    </xf>
    <xf numFmtId="3" fontId="7" fillId="2" borderId="6" xfId="0" applyNumberFormat="1" applyFont="1" applyFill="1" applyBorder="1" applyAlignment="1" applyProtection="1">
      <alignment horizontal="left" vertical="top" wrapText="1"/>
      <protection locked="0"/>
    </xf>
    <xf numFmtId="0" fontId="8" fillId="4" borderId="2" xfId="0" applyFont="1" applyFill="1" applyBorder="1" applyAlignment="1">
      <alignment horizontal="center" vertical="center" wrapText="1"/>
    </xf>
    <xf numFmtId="0" fontId="8" fillId="4" borderId="2" xfId="0" applyFont="1" applyFill="1" applyBorder="1" applyAlignment="1">
      <alignment horizontal="justify" vertical="center" wrapText="1"/>
    </xf>
    <xf numFmtId="0" fontId="7" fillId="4" borderId="2" xfId="0" applyFont="1" applyFill="1" applyBorder="1" applyAlignment="1">
      <alignment wrapText="1"/>
    </xf>
    <xf numFmtId="0" fontId="7" fillId="2" borderId="2" xfId="1" applyFont="1" applyFill="1" applyBorder="1" applyAlignment="1">
      <alignment horizontal="center" vertical="center" wrapText="1"/>
    </xf>
    <xf numFmtId="0" fontId="26" fillId="0" borderId="2" xfId="0" applyFont="1" applyFill="1" applyBorder="1" applyAlignment="1">
      <alignment horizontal="justify" vertical="center" wrapText="1"/>
    </xf>
    <xf numFmtId="0" fontId="8" fillId="0" borderId="2" xfId="0" applyFont="1" applyFill="1" applyBorder="1" applyAlignment="1">
      <alignment horizontal="justify" vertical="center" wrapText="1"/>
    </xf>
    <xf numFmtId="49" fontId="8" fillId="4" borderId="2" xfId="0" applyNumberFormat="1" applyFont="1" applyFill="1" applyBorder="1" applyAlignment="1">
      <alignment horizontal="left" vertical="top" wrapText="1"/>
    </xf>
    <xf numFmtId="49" fontId="7" fillId="4" borderId="2" xfId="0" applyNumberFormat="1" applyFont="1" applyFill="1" applyBorder="1" applyAlignment="1">
      <alignment horizontal="left" vertical="top" wrapText="1"/>
    </xf>
    <xf numFmtId="1" fontId="7" fillId="4" borderId="2" xfId="1" applyNumberFormat="1" applyFont="1" applyFill="1" applyBorder="1" applyAlignment="1">
      <alignment horizontal="center" vertical="center" wrapText="1"/>
    </xf>
    <xf numFmtId="0" fontId="8" fillId="0" borderId="0" xfId="0" applyFont="1" applyFill="1" applyBorder="1"/>
    <xf numFmtId="0" fontId="10" fillId="0" borderId="0" xfId="0" applyFont="1"/>
    <xf numFmtId="166" fontId="12" fillId="3" borderId="11" xfId="2" applyNumberFormat="1" applyFont="1" applyFill="1" applyBorder="1" applyAlignment="1">
      <alignment horizontal="right" vertical="center" wrapText="1" readingOrder="1"/>
    </xf>
    <xf numFmtId="166" fontId="13" fillId="3" borderId="4" xfId="2" applyNumberFormat="1" applyFont="1" applyFill="1" applyBorder="1" applyAlignment="1">
      <alignment horizontal="right" vertical="center" wrapText="1" readingOrder="1"/>
    </xf>
    <xf numFmtId="166" fontId="12" fillId="3" borderId="4" xfId="2" applyNumberFormat="1" applyFont="1" applyFill="1" applyBorder="1" applyAlignment="1">
      <alignment horizontal="right" vertical="center" wrapText="1" readingOrder="1"/>
    </xf>
    <xf numFmtId="166" fontId="12" fillId="3" borderId="2" xfId="2" applyNumberFormat="1" applyFont="1" applyFill="1" applyBorder="1" applyAlignment="1">
      <alignment horizontal="right" vertical="center" wrapText="1" readingOrder="1"/>
    </xf>
    <xf numFmtId="166" fontId="13" fillId="3" borderId="2" xfId="2" applyNumberFormat="1" applyFont="1" applyFill="1" applyBorder="1" applyAlignment="1">
      <alignment horizontal="right" vertical="center" wrapText="1" readingOrder="1"/>
    </xf>
    <xf numFmtId="166" fontId="10" fillId="3" borderId="2" xfId="2" applyNumberFormat="1" applyFont="1" applyFill="1" applyBorder="1" applyAlignment="1">
      <alignment horizontal="right" vertical="center" wrapText="1" readingOrder="1"/>
    </xf>
    <xf numFmtId="166" fontId="23" fillId="0" borderId="2" xfId="0" applyNumberFormat="1" applyFont="1" applyBorder="1"/>
    <xf numFmtId="0" fontId="13" fillId="3" borderId="5" xfId="0" applyNumberFormat="1" applyFont="1" applyFill="1" applyBorder="1" applyAlignment="1">
      <alignment horizontal="center" vertical="center" wrapText="1" readingOrder="1"/>
    </xf>
    <xf numFmtId="49" fontId="8" fillId="0" borderId="1" xfId="0" applyNumberFormat="1" applyFont="1" applyFill="1" applyBorder="1" applyAlignment="1">
      <alignment horizontal="center" vertical="top" wrapText="1"/>
    </xf>
    <xf numFmtId="49" fontId="12" fillId="3" borderId="5" xfId="0" applyNumberFormat="1" applyFont="1" applyFill="1" applyBorder="1" applyAlignment="1">
      <alignment horizontal="center" vertical="center" wrapText="1" readingOrder="1"/>
    </xf>
    <xf numFmtId="49" fontId="13" fillId="3" borderId="5" xfId="0" applyNumberFormat="1" applyFont="1" applyFill="1" applyBorder="1" applyAlignment="1">
      <alignment horizontal="center" vertical="center" wrapText="1" readingOrder="1"/>
    </xf>
    <xf numFmtId="0" fontId="12" fillId="3" borderId="5" xfId="0" applyNumberFormat="1" applyFont="1" applyFill="1" applyBorder="1" applyAlignment="1">
      <alignment horizontal="center" vertical="center" wrapText="1" readingOrder="1"/>
    </xf>
    <xf numFmtId="49" fontId="10" fillId="3" borderId="5" xfId="0" applyNumberFormat="1" applyFont="1" applyFill="1" applyBorder="1" applyAlignment="1">
      <alignment horizontal="center" vertical="center" wrapText="1" readingOrder="1"/>
    </xf>
    <xf numFmtId="0" fontId="13" fillId="3" borderId="2" xfId="0" applyNumberFormat="1" applyFont="1" applyFill="1" applyBorder="1" applyAlignment="1">
      <alignment horizontal="left" vertical="top" wrapText="1" readingOrder="1"/>
    </xf>
    <xf numFmtId="0" fontId="12" fillId="3" borderId="2" xfId="0" applyNumberFormat="1" applyFont="1" applyFill="1" applyBorder="1" applyAlignment="1">
      <alignment horizontal="left" vertical="top" wrapText="1" readingOrder="1"/>
    </xf>
    <xf numFmtId="0" fontId="8" fillId="0" borderId="2" xfId="0" applyFont="1" applyBorder="1" applyAlignment="1">
      <alignment wrapText="1"/>
    </xf>
    <xf numFmtId="0" fontId="10" fillId="3" borderId="2" xfId="0" applyNumberFormat="1" applyFont="1" applyFill="1" applyBorder="1" applyAlignment="1">
      <alignment horizontal="left" vertical="top" wrapText="1" readingOrder="1"/>
    </xf>
    <xf numFmtId="0" fontId="2" fillId="0" borderId="0" xfId="0" applyFont="1" applyAlignment="1"/>
    <xf numFmtId="0" fontId="2" fillId="2" borderId="0" xfId="1" applyFont="1" applyFill="1" applyBorder="1" applyAlignment="1">
      <alignment horizontal="left" wrapText="1"/>
    </xf>
    <xf numFmtId="4" fontId="7" fillId="4" borderId="2" xfId="1" applyNumberFormat="1" applyFont="1" applyFill="1" applyBorder="1" applyAlignment="1">
      <alignment vertical="center"/>
    </xf>
    <xf numFmtId="4" fontId="8" fillId="4" borderId="2" xfId="1" applyNumberFormat="1" applyFont="1" applyFill="1" applyBorder="1" applyAlignment="1">
      <alignment vertical="center"/>
    </xf>
    <xf numFmtId="4" fontId="10" fillId="4" borderId="2" xfId="1" applyNumberFormat="1" applyFont="1" applyFill="1" applyBorder="1" applyAlignment="1">
      <alignment vertical="center"/>
    </xf>
    <xf numFmtId="4" fontId="8" fillId="4" borderId="2" xfId="0" applyNumberFormat="1" applyFont="1" applyFill="1" applyBorder="1" applyAlignment="1">
      <alignment vertical="center"/>
    </xf>
    <xf numFmtId="4" fontId="7" fillId="4" borderId="2" xfId="0" applyNumberFormat="1" applyFont="1" applyFill="1" applyBorder="1" applyAlignment="1">
      <alignment vertical="center"/>
    </xf>
    <xf numFmtId="12" fontId="8" fillId="0" borderId="2" xfId="0" applyNumberFormat="1" applyFont="1" applyFill="1" applyBorder="1" applyAlignment="1">
      <alignment horizontal="center" vertical="center"/>
    </xf>
    <xf numFmtId="0" fontId="28" fillId="0" borderId="2"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7" fillId="0" borderId="2" xfId="0" applyFont="1" applyBorder="1" applyAlignment="1">
      <alignment wrapText="1"/>
    </xf>
    <xf numFmtId="12" fontId="7" fillId="0" borderId="2" xfId="0" applyNumberFormat="1" applyFont="1" applyFill="1" applyBorder="1" applyAlignment="1">
      <alignment horizontal="center" vertical="center"/>
    </xf>
    <xf numFmtId="0" fontId="7" fillId="4" borderId="2" xfId="0" applyFont="1" applyFill="1" applyBorder="1" applyAlignment="1">
      <alignment horizontal="justify" vertical="center" wrapText="1"/>
    </xf>
    <xf numFmtId="0" fontId="7" fillId="4" borderId="13" xfId="0" applyFont="1" applyFill="1" applyBorder="1" applyAlignment="1">
      <alignment horizontal="justify" vertical="center" wrapText="1"/>
    </xf>
    <xf numFmtId="0" fontId="8" fillId="0" borderId="0" xfId="0" applyFont="1" applyFill="1" applyBorder="1"/>
    <xf numFmtId="166" fontId="10" fillId="3" borderId="3" xfId="2" applyNumberFormat="1" applyFont="1" applyFill="1" applyBorder="1" applyAlignment="1">
      <alignment horizontal="right" vertical="center" wrapText="1" readingOrder="1"/>
    </xf>
    <xf numFmtId="0" fontId="30" fillId="0" borderId="0" xfId="0" applyFont="1" applyFill="1" applyBorder="1"/>
    <xf numFmtId="49" fontId="30" fillId="0" borderId="0" xfId="0" applyNumberFormat="1" applyFont="1" applyFill="1" applyBorder="1"/>
    <xf numFmtId="0" fontId="30" fillId="0" borderId="0" xfId="0" applyFont="1" applyFill="1" applyBorder="1" applyAlignment="1">
      <alignment horizontal="right"/>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31" fillId="0" borderId="2" xfId="0" applyFont="1" applyBorder="1" applyAlignment="1">
      <alignment horizontal="center"/>
    </xf>
    <xf numFmtId="4" fontId="31" fillId="0" borderId="2" xfId="0" applyNumberFormat="1" applyFont="1" applyBorder="1" applyAlignment="1">
      <alignment horizontal="right"/>
    </xf>
    <xf numFmtId="0" fontId="32" fillId="0" borderId="2" xfId="0" applyNumberFormat="1" applyFont="1" applyFill="1" applyBorder="1" applyAlignment="1">
      <alignment horizontal="justify" vertical="center" wrapText="1"/>
    </xf>
    <xf numFmtId="0" fontId="7" fillId="0" borderId="2" xfId="0" applyFont="1" applyBorder="1" applyAlignment="1">
      <alignment horizontal="left"/>
    </xf>
    <xf numFmtId="0" fontId="7" fillId="0" borderId="2" xfId="0" applyFont="1" applyBorder="1" applyAlignment="1">
      <alignment horizontal="center"/>
    </xf>
    <xf numFmtId="4" fontId="7" fillId="0" borderId="2" xfId="0" applyNumberFormat="1" applyFont="1" applyBorder="1" applyAlignment="1">
      <alignment horizontal="right"/>
    </xf>
    <xf numFmtId="0" fontId="24" fillId="0" borderId="2" xfId="0" applyNumberFormat="1" applyFont="1" applyFill="1" applyBorder="1" applyAlignment="1">
      <alignment horizontal="justify" vertical="center" wrapText="1"/>
    </xf>
    <xf numFmtId="0" fontId="8" fillId="0" borderId="2" xfId="0" applyFont="1" applyBorder="1" applyAlignment="1">
      <alignment horizontal="left"/>
    </xf>
    <xf numFmtId="0" fontId="8" fillId="0" borderId="2" xfId="0" applyFont="1" applyBorder="1" applyAlignment="1">
      <alignment horizontal="center"/>
    </xf>
    <xf numFmtId="0" fontId="8" fillId="0" borderId="2" xfId="0" applyNumberFormat="1" applyFont="1" applyFill="1" applyBorder="1" applyAlignment="1">
      <alignment horizontal="justify" vertical="center" wrapText="1"/>
    </xf>
    <xf numFmtId="49" fontId="8" fillId="0" borderId="2" xfId="0" applyNumberFormat="1" applyFont="1" applyBorder="1" applyAlignment="1">
      <alignment horizontal="center"/>
    </xf>
    <xf numFmtId="4" fontId="8" fillId="0" borderId="2" xfId="0" applyNumberFormat="1" applyFont="1" applyBorder="1" applyAlignment="1">
      <alignment horizontal="right"/>
    </xf>
    <xf numFmtId="49" fontId="24" fillId="0" borderId="2" xfId="0" applyNumberFormat="1" applyFont="1" applyFill="1" applyBorder="1" applyAlignment="1">
      <alignment horizontal="left" vertical="center" wrapText="1"/>
    </xf>
    <xf numFmtId="0" fontId="24" fillId="0" borderId="2" xfId="0" applyNumberFormat="1" applyFont="1" applyFill="1" applyBorder="1" applyAlignment="1">
      <alignment horizontal="center" vertical="center" wrapText="1"/>
    </xf>
    <xf numFmtId="49" fontId="24" fillId="0" borderId="2" xfId="0" applyNumberFormat="1" applyFont="1" applyFill="1" applyBorder="1" applyAlignment="1">
      <alignment horizontal="center" vertical="center" wrapText="1"/>
    </xf>
    <xf numFmtId="49" fontId="7" fillId="0" borderId="2" xfId="0" applyNumberFormat="1" applyFont="1" applyBorder="1" applyAlignment="1">
      <alignment horizontal="left"/>
    </xf>
    <xf numFmtId="49" fontId="7" fillId="2" borderId="2" xfId="0" applyNumberFormat="1" applyFont="1" applyFill="1" applyBorder="1" applyAlignment="1">
      <alignment vertical="top" wrapText="1"/>
    </xf>
    <xf numFmtId="4" fontId="7" fillId="2" borderId="2" xfId="0" applyNumberFormat="1" applyFont="1" applyFill="1" applyBorder="1" applyAlignment="1">
      <alignment vertical="top" wrapText="1"/>
    </xf>
    <xf numFmtId="0" fontId="8" fillId="0" borderId="2" xfId="0" applyFont="1" applyBorder="1" applyAlignment="1">
      <alignment vertical="top" wrapText="1"/>
    </xf>
    <xf numFmtId="49" fontId="8" fillId="2" borderId="2" xfId="0" applyNumberFormat="1" applyFont="1" applyFill="1" applyBorder="1" applyAlignment="1">
      <alignment vertical="top" wrapText="1"/>
    </xf>
    <xf numFmtId="4" fontId="8" fillId="2" borderId="2" xfId="0" applyNumberFormat="1" applyFont="1" applyFill="1" applyBorder="1" applyAlignment="1">
      <alignment vertical="top" wrapText="1"/>
    </xf>
    <xf numFmtId="0" fontId="8" fillId="2" borderId="2" xfId="0" applyFont="1" applyFill="1" applyBorder="1" applyAlignment="1">
      <alignment vertical="top" wrapText="1"/>
    </xf>
    <xf numFmtId="0" fontId="23" fillId="4" borderId="2" xfId="0" applyFont="1" applyFill="1" applyBorder="1" applyAlignment="1">
      <alignment vertical="top" wrapText="1"/>
    </xf>
    <xf numFmtId="0" fontId="17" fillId="4" borderId="2" xfId="0" applyFont="1" applyFill="1" applyBorder="1" applyAlignment="1">
      <alignment vertical="top" wrapText="1"/>
    </xf>
    <xf numFmtId="0" fontId="7" fillId="2" borderId="2" xfId="0" applyFont="1" applyFill="1" applyBorder="1" applyAlignment="1">
      <alignment vertical="top" wrapText="1"/>
    </xf>
    <xf numFmtId="0" fontId="7" fillId="4" borderId="2" xfId="0" applyFont="1" applyFill="1" applyBorder="1" applyAlignment="1">
      <alignment vertical="top" wrapText="1"/>
    </xf>
    <xf numFmtId="49" fontId="7" fillId="0" borderId="2" xfId="0" applyNumberFormat="1" applyFont="1" applyFill="1" applyBorder="1" applyAlignment="1">
      <alignment wrapText="1"/>
    </xf>
    <xf numFmtId="0" fontId="8" fillId="4" borderId="2" xfId="0" applyFont="1" applyFill="1" applyBorder="1" applyAlignment="1">
      <alignment vertical="top" wrapText="1"/>
    </xf>
    <xf numFmtId="168" fontId="32" fillId="0" borderId="2" xfId="0" applyNumberFormat="1" applyFont="1" applyFill="1" applyBorder="1" applyAlignment="1">
      <alignment horizontal="justify" vertical="center" wrapText="1"/>
    </xf>
    <xf numFmtId="49" fontId="8" fillId="0" borderId="2" xfId="0" applyNumberFormat="1" applyFont="1" applyBorder="1" applyAlignment="1">
      <alignment horizontal="left"/>
    </xf>
    <xf numFmtId="49" fontId="7" fillId="0" borderId="2" xfId="0" applyNumberFormat="1" applyFont="1" applyBorder="1" applyAlignment="1">
      <alignment vertical="top" wrapText="1"/>
    </xf>
    <xf numFmtId="4" fontId="7" fillId="0" borderId="2" xfId="0" applyNumberFormat="1" applyFont="1" applyBorder="1" applyAlignment="1">
      <alignment vertical="top" wrapText="1"/>
    </xf>
    <xf numFmtId="49" fontId="8" fillId="0" borderId="2" xfId="0" applyNumberFormat="1" applyFont="1" applyBorder="1" applyAlignment="1">
      <alignment vertical="top" wrapText="1"/>
    </xf>
    <xf numFmtId="4" fontId="8" fillId="0" borderId="2" xfId="0" applyNumberFormat="1" applyFont="1" applyBorder="1" applyAlignment="1">
      <alignment vertical="top" wrapText="1"/>
    </xf>
    <xf numFmtId="0" fontId="8" fillId="0" borderId="2" xfId="0" applyFont="1" applyBorder="1"/>
    <xf numFmtId="4" fontId="7" fillId="4" borderId="2" xfId="0" applyNumberFormat="1" applyFont="1" applyFill="1" applyBorder="1" applyAlignment="1">
      <alignment vertical="top" wrapText="1"/>
    </xf>
    <xf numFmtId="49" fontId="30" fillId="0" borderId="0" xfId="2" applyNumberFormat="1" applyFont="1" applyFill="1" applyBorder="1" applyAlignment="1"/>
    <xf numFmtId="0" fontId="33" fillId="0" borderId="0" xfId="0" applyFont="1"/>
    <xf numFmtId="0" fontId="34" fillId="0" borderId="0" xfId="0" applyNumberFormat="1" applyFont="1" applyFill="1" applyBorder="1" applyAlignment="1">
      <alignment horizontal="center" vertical="top" wrapText="1" readingOrder="1"/>
    </xf>
    <xf numFmtId="0" fontId="35" fillId="0" borderId="0" xfId="0" applyNumberFormat="1" applyFont="1" applyFill="1" applyBorder="1" applyAlignment="1">
      <alignment horizontal="right" vertical="top" wrapText="1" readingOrder="1"/>
    </xf>
    <xf numFmtId="49" fontId="35" fillId="0" borderId="0" xfId="0" applyNumberFormat="1" applyFont="1" applyFill="1" applyBorder="1" applyAlignment="1">
      <alignment horizontal="right" vertical="top" wrapText="1" readingOrder="1"/>
    </xf>
    <xf numFmtId="0" fontId="36" fillId="0" borderId="2" xfId="0" applyFont="1" applyBorder="1" applyAlignment="1">
      <alignment horizontal="center" vertical="top" wrapText="1"/>
    </xf>
    <xf numFmtId="0" fontId="36" fillId="0" borderId="2" xfId="0" applyFont="1" applyBorder="1" applyAlignment="1">
      <alignment vertical="top" wrapText="1"/>
    </xf>
    <xf numFmtId="0" fontId="37" fillId="0" borderId="2" xfId="0" applyFont="1" applyBorder="1" applyAlignment="1">
      <alignment horizontal="center"/>
    </xf>
    <xf numFmtId="0" fontId="36" fillId="0" borderId="2" xfId="0" applyFont="1" applyBorder="1" applyAlignment="1">
      <alignment horizontal="left" wrapText="1"/>
    </xf>
    <xf numFmtId="4" fontId="37" fillId="0" borderId="2" xfId="0" applyNumberFormat="1" applyFont="1" applyBorder="1" applyAlignment="1">
      <alignment horizontal="right"/>
    </xf>
    <xf numFmtId="0" fontId="38" fillId="0" borderId="2" xfId="0" applyNumberFormat="1" applyFont="1" applyFill="1" applyBorder="1" applyAlignment="1">
      <alignment horizontal="justify" vertical="center" wrapText="1"/>
    </xf>
    <xf numFmtId="0" fontId="36" fillId="0" borderId="2" xfId="0" applyFont="1" applyBorder="1" applyAlignment="1">
      <alignment horizontal="left"/>
    </xf>
    <xf numFmtId="0" fontId="36" fillId="0" borderId="2" xfId="0" applyFont="1" applyBorder="1" applyAlignment="1">
      <alignment horizontal="center"/>
    </xf>
    <xf numFmtId="4" fontId="36" fillId="0" borderId="2" xfId="0" applyNumberFormat="1" applyFont="1" applyBorder="1" applyAlignment="1">
      <alignment horizontal="right"/>
    </xf>
    <xf numFmtId="0" fontId="39" fillId="0" borderId="2" xfId="0" applyNumberFormat="1" applyFont="1" applyFill="1" applyBorder="1" applyAlignment="1">
      <alignment horizontal="justify" vertical="center" wrapText="1"/>
    </xf>
    <xf numFmtId="0" fontId="30" fillId="0" borderId="2" xfId="0" applyFont="1" applyBorder="1" applyAlignment="1">
      <alignment horizontal="center"/>
    </xf>
    <xf numFmtId="0" fontId="30" fillId="0" borderId="2" xfId="0" applyNumberFormat="1" applyFont="1" applyFill="1" applyBorder="1" applyAlignment="1">
      <alignment horizontal="justify" vertical="center" wrapText="1"/>
    </xf>
    <xf numFmtId="49" fontId="30" fillId="0" borderId="2" xfId="0" applyNumberFormat="1" applyFont="1" applyBorder="1" applyAlignment="1">
      <alignment horizontal="center"/>
    </xf>
    <xf numFmtId="4" fontId="30" fillId="0" borderId="2" xfId="0" applyNumberFormat="1" applyFont="1" applyBorder="1" applyAlignment="1">
      <alignment horizontal="right"/>
    </xf>
    <xf numFmtId="0" fontId="39" fillId="0" borderId="2" xfId="0" applyNumberFormat="1" applyFont="1" applyFill="1" applyBorder="1" applyAlignment="1">
      <alignment horizontal="center" vertical="center" wrapText="1"/>
    </xf>
    <xf numFmtId="49" fontId="39" fillId="0" borderId="2" xfId="0" applyNumberFormat="1" applyFont="1" applyFill="1" applyBorder="1" applyAlignment="1">
      <alignment horizontal="center" vertical="center" wrapText="1"/>
    </xf>
    <xf numFmtId="49" fontId="36" fillId="0" borderId="2" xfId="0" applyNumberFormat="1" applyFont="1" applyBorder="1" applyAlignment="1">
      <alignment horizontal="left"/>
    </xf>
    <xf numFmtId="49" fontId="36" fillId="2" borderId="2" xfId="0" applyNumberFormat="1" applyFont="1" applyFill="1" applyBorder="1" applyAlignment="1">
      <alignment vertical="top" wrapText="1"/>
    </xf>
    <xf numFmtId="4" fontId="36" fillId="2" borderId="2" xfId="0" applyNumberFormat="1" applyFont="1" applyFill="1" applyBorder="1" applyAlignment="1">
      <alignment vertical="top" wrapText="1"/>
    </xf>
    <xf numFmtId="0" fontId="30" fillId="0" borderId="2" xfId="0" applyFont="1" applyBorder="1" applyAlignment="1">
      <alignment vertical="top" wrapText="1"/>
    </xf>
    <xf numFmtId="49" fontId="30" fillId="2" borderId="2" xfId="0" applyNumberFormat="1" applyFont="1" applyFill="1" applyBorder="1" applyAlignment="1">
      <alignment vertical="top" wrapText="1"/>
    </xf>
    <xf numFmtId="4" fontId="30" fillId="2" borderId="2" xfId="0" applyNumberFormat="1" applyFont="1" applyFill="1" applyBorder="1" applyAlignment="1">
      <alignment vertical="top" wrapText="1"/>
    </xf>
    <xf numFmtId="0" fontId="30" fillId="2" borderId="2" xfId="0" applyFont="1" applyFill="1" applyBorder="1" applyAlignment="1">
      <alignment vertical="top" wrapText="1"/>
    </xf>
    <xf numFmtId="0" fontId="36" fillId="4" borderId="2" xfId="0" applyFont="1" applyFill="1" applyBorder="1" applyAlignment="1">
      <alignment wrapText="1"/>
    </xf>
    <xf numFmtId="49" fontId="36" fillId="4" borderId="2" xfId="0" applyNumberFormat="1" applyFont="1" applyFill="1" applyBorder="1" applyAlignment="1">
      <alignment horizontal="left" vertical="top" wrapText="1"/>
    </xf>
    <xf numFmtId="0" fontId="40" fillId="4" borderId="2" xfId="0" applyFont="1" applyFill="1" applyBorder="1" applyAlignment="1">
      <alignment vertical="top" wrapText="1"/>
    </xf>
    <xf numFmtId="0" fontId="41" fillId="4" borderId="2" xfId="0" applyFont="1" applyFill="1" applyBorder="1" applyAlignment="1">
      <alignment vertical="top" wrapText="1"/>
    </xf>
    <xf numFmtId="0" fontId="36" fillId="2" borderId="2" xfId="0" applyFont="1" applyFill="1" applyBorder="1" applyAlignment="1">
      <alignment vertical="top" wrapText="1"/>
    </xf>
    <xf numFmtId="0" fontId="36" fillId="2" borderId="2" xfId="0" applyFont="1" applyFill="1" applyBorder="1" applyAlignment="1">
      <alignment horizontal="left" vertical="top" wrapText="1"/>
    </xf>
    <xf numFmtId="0" fontId="36" fillId="4" borderId="2" xfId="0" applyFont="1" applyFill="1" applyBorder="1" applyAlignment="1">
      <alignment vertical="top" wrapText="1"/>
    </xf>
    <xf numFmtId="49" fontId="36" fillId="0" borderId="2" xfId="0" applyNumberFormat="1" applyFont="1" applyFill="1" applyBorder="1" applyAlignment="1">
      <alignment wrapText="1"/>
    </xf>
    <xf numFmtId="0" fontId="30" fillId="4" borderId="2" xfId="0" applyFont="1" applyFill="1" applyBorder="1" applyAlignment="1">
      <alignment vertical="top" wrapText="1"/>
    </xf>
    <xf numFmtId="49" fontId="30" fillId="4" borderId="2" xfId="0" applyNumberFormat="1" applyFont="1" applyFill="1" applyBorder="1" applyAlignment="1">
      <alignment horizontal="left" vertical="top" wrapText="1"/>
    </xf>
    <xf numFmtId="49" fontId="30" fillId="4" borderId="2" xfId="0" applyNumberFormat="1" applyFont="1" applyFill="1" applyBorder="1" applyAlignment="1">
      <alignment horizontal="left" vertical="center" wrapText="1"/>
    </xf>
    <xf numFmtId="168" fontId="38" fillId="0" borderId="2" xfId="0" applyNumberFormat="1" applyFont="1" applyFill="1" applyBorder="1" applyAlignment="1">
      <alignment horizontal="justify" vertical="center" wrapText="1"/>
    </xf>
    <xf numFmtId="49" fontId="30" fillId="0" borderId="2" xfId="0" applyNumberFormat="1" applyFont="1" applyBorder="1" applyAlignment="1">
      <alignment horizontal="left"/>
    </xf>
    <xf numFmtId="49" fontId="36" fillId="0" borderId="2" xfId="0" applyNumberFormat="1" applyFont="1" applyBorder="1" applyAlignment="1">
      <alignment vertical="top" wrapText="1"/>
    </xf>
    <xf numFmtId="4" fontId="36" fillId="0" borderId="2" xfId="0" applyNumberFormat="1" applyFont="1" applyBorder="1" applyAlignment="1">
      <alignment vertical="top" wrapText="1"/>
    </xf>
    <xf numFmtId="49" fontId="30" fillId="0" borderId="2" xfId="0" applyNumberFormat="1" applyFont="1" applyBorder="1" applyAlignment="1">
      <alignment vertical="top" wrapText="1"/>
    </xf>
    <xf numFmtId="4" fontId="30" fillId="0" borderId="2" xfId="0" applyNumberFormat="1" applyFont="1" applyBorder="1" applyAlignment="1">
      <alignment vertical="top" wrapText="1"/>
    </xf>
    <xf numFmtId="0" fontId="36" fillId="0" borderId="2" xfId="0" applyFont="1" applyBorder="1" applyAlignment="1">
      <alignment wrapText="1"/>
    </xf>
    <xf numFmtId="0" fontId="30" fillId="0" borderId="2" xfId="0" applyFont="1" applyBorder="1"/>
    <xf numFmtId="4" fontId="36" fillId="4" borderId="2" xfId="0" applyNumberFormat="1" applyFont="1" applyFill="1" applyBorder="1" applyAlignment="1">
      <alignment vertical="top" wrapText="1"/>
    </xf>
    <xf numFmtId="0" fontId="30" fillId="2" borderId="0" xfId="1" applyFont="1" applyFill="1" applyAlignment="1"/>
    <xf numFmtId="49" fontId="30" fillId="2" borderId="2" xfId="0" applyNumberFormat="1" applyFont="1" applyFill="1" applyBorder="1" applyAlignment="1">
      <alignment horizontal="center" vertical="top" wrapText="1"/>
    </xf>
    <xf numFmtId="49" fontId="36" fillId="2" borderId="2" xfId="0" applyNumberFormat="1" applyFont="1" applyFill="1" applyBorder="1" applyAlignment="1">
      <alignment horizontal="center" vertical="top" wrapText="1"/>
    </xf>
    <xf numFmtId="49" fontId="36" fillId="0" borderId="2" xfId="0" applyNumberFormat="1" applyFont="1" applyBorder="1" applyAlignment="1">
      <alignment horizontal="center"/>
    </xf>
    <xf numFmtId="49" fontId="36" fillId="0" borderId="2" xfId="0" applyNumberFormat="1" applyFont="1" applyBorder="1" applyAlignment="1">
      <alignment horizontal="center" vertical="top" wrapText="1"/>
    </xf>
    <xf numFmtId="49" fontId="30" fillId="0" borderId="2" xfId="0" applyNumberFormat="1" applyFont="1" applyBorder="1" applyAlignment="1">
      <alignment horizontal="center" vertical="top" wrapText="1"/>
    </xf>
    <xf numFmtId="49" fontId="7" fillId="0" borderId="2" xfId="0" applyNumberFormat="1" applyFont="1" applyBorder="1" applyAlignment="1">
      <alignment horizontal="center"/>
    </xf>
    <xf numFmtId="49" fontId="7" fillId="2" borderId="2" xfId="0" applyNumberFormat="1" applyFont="1" applyFill="1" applyBorder="1" applyAlignment="1">
      <alignment horizontal="center" vertical="top" wrapText="1"/>
    </xf>
    <xf numFmtId="49" fontId="8" fillId="2" borderId="2" xfId="0" applyNumberFormat="1" applyFont="1" applyFill="1" applyBorder="1" applyAlignment="1">
      <alignment horizontal="center" vertical="top" wrapText="1"/>
    </xf>
    <xf numFmtId="49" fontId="7" fillId="0" borderId="2" xfId="0" applyNumberFormat="1" applyFont="1" applyBorder="1" applyAlignment="1">
      <alignment horizontal="center" vertical="top" wrapText="1"/>
    </xf>
    <xf numFmtId="49" fontId="8" fillId="0" borderId="2" xfId="0" applyNumberFormat="1" applyFont="1" applyBorder="1" applyAlignment="1">
      <alignment horizontal="center" vertical="top" wrapText="1"/>
    </xf>
    <xf numFmtId="0" fontId="7" fillId="4" borderId="2" xfId="0" applyFont="1" applyFill="1" applyBorder="1" applyAlignment="1">
      <alignment horizontal="center" vertical="top" wrapText="1"/>
    </xf>
    <xf numFmtId="49" fontId="42" fillId="4" borderId="2" xfId="0" applyNumberFormat="1" applyFont="1" applyFill="1" applyBorder="1" applyAlignment="1">
      <alignment horizontal="center" vertical="center" wrapText="1"/>
    </xf>
    <xf numFmtId="49" fontId="42" fillId="4" borderId="2" xfId="0" applyNumberFormat="1" applyFont="1" applyFill="1" applyBorder="1" applyAlignment="1">
      <alignment horizontal="center" vertical="center"/>
    </xf>
    <xf numFmtId="0" fontId="28" fillId="4" borderId="2" xfId="0" applyFont="1" applyFill="1" applyBorder="1" applyAlignment="1">
      <alignment vertical="top" wrapText="1"/>
    </xf>
    <xf numFmtId="49" fontId="42" fillId="4" borderId="2" xfId="0" applyNumberFormat="1" applyFont="1" applyFill="1" applyBorder="1" applyAlignment="1">
      <alignment horizontal="center" vertical="top" wrapText="1"/>
    </xf>
    <xf numFmtId="4" fontId="42" fillId="4" borderId="2" xfId="0" applyNumberFormat="1" applyFont="1" applyFill="1" applyBorder="1" applyAlignment="1">
      <alignment horizontal="right" vertical="center"/>
    </xf>
    <xf numFmtId="49" fontId="42" fillId="4" borderId="2" xfId="0" applyNumberFormat="1" applyFont="1" applyFill="1" applyBorder="1" applyAlignment="1">
      <alignment horizontal="left" vertical="top" wrapText="1"/>
    </xf>
    <xf numFmtId="4" fontId="42" fillId="4" borderId="2" xfId="0" applyNumberFormat="1" applyFont="1" applyFill="1" applyBorder="1" applyAlignment="1">
      <alignment horizontal="right" vertical="top" wrapText="1"/>
    </xf>
    <xf numFmtId="0" fontId="42" fillId="4" borderId="2" xfId="0" applyFont="1" applyFill="1" applyBorder="1" applyAlignment="1">
      <alignment vertical="top" wrapText="1"/>
    </xf>
    <xf numFmtId="0" fontId="43" fillId="4" borderId="2" xfId="0" applyFont="1" applyFill="1" applyBorder="1" applyAlignment="1">
      <alignment vertical="top" wrapText="1"/>
    </xf>
    <xf numFmtId="49" fontId="43" fillId="4" borderId="2" xfId="0" applyNumberFormat="1" applyFont="1" applyFill="1" applyBorder="1" applyAlignment="1">
      <alignment horizontal="center" vertical="top" wrapText="1"/>
    </xf>
    <xf numFmtId="4" fontId="43" fillId="4" borderId="2" xfId="0" applyNumberFormat="1" applyFont="1" applyFill="1" applyBorder="1" applyAlignment="1">
      <alignment horizontal="right" vertical="top" wrapText="1"/>
    </xf>
    <xf numFmtId="49" fontId="43" fillId="4" borderId="2" xfId="0" applyNumberFormat="1" applyFont="1" applyFill="1" applyBorder="1" applyAlignment="1">
      <alignment horizontal="left" vertical="top" wrapText="1"/>
    </xf>
    <xf numFmtId="49" fontId="43" fillId="4" borderId="2" xfId="0" applyNumberFormat="1" applyFont="1" applyFill="1" applyBorder="1" applyAlignment="1">
      <alignment horizontal="left" vertical="center" wrapText="1"/>
    </xf>
    <xf numFmtId="49" fontId="43" fillId="4" borderId="2" xfId="0" applyNumberFormat="1" applyFont="1" applyFill="1" applyBorder="1" applyAlignment="1">
      <alignment horizontal="center" vertical="center" wrapText="1"/>
    </xf>
    <xf numFmtId="43" fontId="43" fillId="4" borderId="2" xfId="2" applyNumberFormat="1" applyFont="1" applyFill="1" applyBorder="1" applyAlignment="1">
      <alignment horizontal="center" vertical="center" wrapText="1"/>
    </xf>
    <xf numFmtId="0" fontId="44" fillId="4" borderId="2" xfId="0" applyFont="1" applyFill="1" applyBorder="1"/>
    <xf numFmtId="0" fontId="44" fillId="4" borderId="2" xfId="0" applyFont="1" applyFill="1" applyBorder="1" applyAlignment="1">
      <alignment wrapText="1"/>
    </xf>
    <xf numFmtId="0" fontId="45" fillId="4" borderId="2" xfId="0" applyFont="1" applyFill="1" applyBorder="1"/>
    <xf numFmtId="0" fontId="45" fillId="4" borderId="2" xfId="0" applyFont="1" applyFill="1" applyBorder="1" applyAlignment="1">
      <alignment wrapText="1"/>
    </xf>
    <xf numFmtId="49" fontId="42" fillId="4" borderId="2" xfId="0" applyNumberFormat="1" applyFont="1" applyFill="1" applyBorder="1" applyAlignment="1">
      <alignment horizontal="left" vertical="center" wrapText="1"/>
    </xf>
    <xf numFmtId="0" fontId="28" fillId="4" borderId="2" xfId="0" applyFont="1" applyFill="1" applyBorder="1"/>
    <xf numFmtId="0" fontId="43" fillId="4" borderId="2" xfId="0" applyFont="1" applyFill="1" applyBorder="1" applyAlignment="1">
      <alignment horizontal="left" vertical="center" wrapText="1"/>
    </xf>
    <xf numFmtId="0" fontId="43" fillId="4" borderId="2" xfId="0" applyFont="1" applyFill="1" applyBorder="1" applyAlignment="1">
      <alignment wrapText="1"/>
    </xf>
    <xf numFmtId="49" fontId="43" fillId="6" borderId="2" xfId="0" applyNumberFormat="1" applyFont="1" applyFill="1" applyBorder="1" applyAlignment="1">
      <alignment horizontal="left" vertical="top" wrapText="1" shrinkToFit="1"/>
    </xf>
    <xf numFmtId="0" fontId="43" fillId="4" borderId="2" xfId="0" applyFont="1" applyFill="1" applyBorder="1" applyAlignment="1">
      <alignment horizontal="justify" vertical="center" wrapText="1"/>
    </xf>
    <xf numFmtId="0" fontId="42" fillId="4" borderId="2" xfId="0" applyFont="1" applyFill="1" applyBorder="1" applyAlignment="1">
      <alignment wrapText="1"/>
    </xf>
    <xf numFmtId="49" fontId="43" fillId="4" borderId="2" xfId="0" applyNumberFormat="1" applyFont="1" applyFill="1" applyBorder="1" applyAlignment="1">
      <alignment wrapText="1"/>
    </xf>
    <xf numFmtId="0" fontId="42" fillId="4" borderId="2" xfId="0" applyFont="1" applyFill="1" applyBorder="1" applyAlignment="1">
      <alignment horizontal="left" wrapText="1"/>
    </xf>
    <xf numFmtId="169" fontId="42" fillId="4" borderId="2" xfId="0" applyNumberFormat="1" applyFont="1" applyFill="1" applyBorder="1" applyAlignment="1">
      <alignment horizontal="center" vertical="center"/>
    </xf>
    <xf numFmtId="2" fontId="43" fillId="4" borderId="2" xfId="0" applyNumberFormat="1" applyFont="1" applyFill="1" applyBorder="1" applyAlignment="1">
      <alignment horizontal="right" vertical="top" wrapText="1"/>
    </xf>
    <xf numFmtId="49" fontId="42" fillId="6" borderId="2" xfId="0" applyNumberFormat="1" applyFont="1" applyFill="1" applyBorder="1" applyAlignment="1">
      <alignment horizontal="left" vertical="top" wrapText="1" shrinkToFit="1"/>
    </xf>
    <xf numFmtId="0" fontId="42" fillId="4" borderId="2" xfId="0" applyFont="1" applyFill="1" applyBorder="1" applyAlignment="1">
      <alignment horizontal="left" vertical="center" wrapText="1"/>
    </xf>
    <xf numFmtId="2" fontId="42" fillId="4" borderId="2" xfId="0" applyNumberFormat="1" applyFont="1" applyFill="1" applyBorder="1" applyAlignment="1">
      <alignment horizontal="right" vertical="top" wrapText="1"/>
    </xf>
    <xf numFmtId="0" fontId="48" fillId="4" borderId="2" xfId="0" applyFont="1" applyFill="1" applyBorder="1" applyAlignment="1">
      <alignment wrapText="1"/>
    </xf>
    <xf numFmtId="0" fontId="43" fillId="4" borderId="2" xfId="0" applyFont="1" applyFill="1" applyBorder="1" applyAlignment="1">
      <alignment horizontal="left" wrapText="1"/>
    </xf>
    <xf numFmtId="0" fontId="45" fillId="4" borderId="2" xfId="0" applyFont="1" applyFill="1" applyBorder="1" applyAlignment="1">
      <alignment vertical="top" wrapText="1"/>
    </xf>
    <xf numFmtId="0" fontId="49" fillId="4" borderId="2" xfId="0" applyFont="1" applyFill="1" applyBorder="1" applyAlignment="1">
      <alignment vertical="top" wrapText="1"/>
    </xf>
    <xf numFmtId="169" fontId="43" fillId="4" borderId="2" xfId="0" applyNumberFormat="1" applyFont="1" applyFill="1" applyBorder="1" applyAlignment="1">
      <alignment horizontal="center" vertical="center"/>
    </xf>
    <xf numFmtId="49" fontId="45" fillId="4" borderId="2" xfId="0" applyNumberFormat="1" applyFont="1" applyFill="1" applyBorder="1" applyAlignment="1">
      <alignment horizontal="left" vertical="center" wrapText="1"/>
    </xf>
    <xf numFmtId="4" fontId="50" fillId="4" borderId="2" xfId="0" applyNumberFormat="1" applyFont="1" applyFill="1" applyBorder="1" applyAlignment="1">
      <alignment horizontal="right" vertical="top" wrapText="1"/>
    </xf>
    <xf numFmtId="0" fontId="44" fillId="4" borderId="2" xfId="0" applyFont="1" applyFill="1" applyBorder="1" applyAlignment="1">
      <alignment horizontal="left" wrapText="1"/>
    </xf>
    <xf numFmtId="0" fontId="43" fillId="4" borderId="2" xfId="0" applyFont="1" applyFill="1" applyBorder="1" applyAlignment="1">
      <alignment vertical="center" wrapText="1"/>
    </xf>
    <xf numFmtId="49" fontId="42" fillId="4" borderId="2" xfId="0" applyNumberFormat="1" applyFont="1" applyFill="1" applyBorder="1" applyAlignment="1">
      <alignment horizontal="center" wrapText="1"/>
    </xf>
    <xf numFmtId="49" fontId="42" fillId="4" borderId="2" xfId="0" applyNumberFormat="1" applyFont="1" applyFill="1" applyBorder="1" applyAlignment="1">
      <alignment horizontal="center"/>
    </xf>
    <xf numFmtId="4" fontId="42" fillId="4" borderId="2" xfId="0" applyNumberFormat="1" applyFont="1" applyFill="1" applyBorder="1" applyAlignment="1">
      <alignment horizontal="right" wrapText="1"/>
    </xf>
    <xf numFmtId="49" fontId="51" fillId="4" borderId="2" xfId="0" applyNumberFormat="1" applyFont="1" applyFill="1" applyBorder="1" applyAlignment="1">
      <alignment horizontal="center" vertical="center"/>
    </xf>
    <xf numFmtId="4" fontId="53" fillId="4" borderId="2" xfId="0" applyNumberFormat="1" applyFont="1" applyFill="1" applyBorder="1" applyAlignment="1">
      <alignment horizontal="right" vertical="top" wrapText="1"/>
    </xf>
    <xf numFmtId="4" fontId="54" fillId="4" borderId="2" xfId="0" applyNumberFormat="1" applyFont="1" applyFill="1" applyBorder="1" applyAlignment="1">
      <alignment horizontal="right" vertical="top" wrapText="1"/>
    </xf>
    <xf numFmtId="4" fontId="52" fillId="4" borderId="2" xfId="0" applyNumberFormat="1" applyFont="1" applyFill="1" applyBorder="1" applyAlignment="1">
      <alignment horizontal="right" vertical="top" wrapText="1"/>
    </xf>
    <xf numFmtId="43" fontId="43" fillId="4" borderId="2" xfId="2" applyNumberFormat="1" applyFont="1" applyFill="1" applyBorder="1" applyAlignment="1">
      <alignment horizontal="right" vertical="top" wrapText="1"/>
    </xf>
    <xf numFmtId="4" fontId="43" fillId="4" borderId="2" xfId="2" applyNumberFormat="1" applyFont="1" applyFill="1" applyBorder="1" applyAlignment="1">
      <alignment horizontal="right" vertical="top" wrapText="1"/>
    </xf>
    <xf numFmtId="43" fontId="42" fillId="4" borderId="2" xfId="2" applyNumberFormat="1" applyFont="1" applyFill="1" applyBorder="1" applyAlignment="1">
      <alignment horizontal="center" vertical="center" wrapText="1"/>
    </xf>
    <xf numFmtId="4" fontId="42" fillId="4" borderId="2" xfId="2" applyNumberFormat="1" applyFont="1" applyFill="1" applyBorder="1" applyAlignment="1">
      <alignment horizontal="right" vertical="top" wrapText="1"/>
    </xf>
    <xf numFmtId="4" fontId="51" fillId="4" borderId="2" xfId="0" applyNumberFormat="1" applyFont="1" applyFill="1" applyBorder="1" applyAlignment="1">
      <alignment horizontal="right" vertical="top" wrapText="1"/>
    </xf>
    <xf numFmtId="4" fontId="55" fillId="4" borderId="2" xfId="0" applyNumberFormat="1" applyFont="1" applyFill="1" applyBorder="1" applyAlignment="1">
      <alignment horizontal="right" vertical="top" wrapText="1"/>
    </xf>
    <xf numFmtId="4" fontId="56" fillId="4" borderId="2" xfId="0" applyNumberFormat="1" applyFont="1" applyFill="1" applyBorder="1" applyAlignment="1">
      <alignment horizontal="right" vertical="top" wrapText="1"/>
    </xf>
    <xf numFmtId="2" fontId="52" fillId="4" borderId="2" xfId="0" applyNumberFormat="1" applyFont="1" applyFill="1" applyBorder="1" applyAlignment="1">
      <alignment horizontal="right" vertical="top" wrapText="1"/>
    </xf>
    <xf numFmtId="2" fontId="51" fillId="4" borderId="2" xfId="0" applyNumberFormat="1" applyFont="1" applyFill="1" applyBorder="1" applyAlignment="1">
      <alignment horizontal="right" vertical="top" wrapText="1"/>
    </xf>
    <xf numFmtId="49" fontId="42" fillId="4" borderId="6" xfId="0" applyNumberFormat="1" applyFont="1" applyFill="1" applyBorder="1" applyAlignment="1">
      <alignment wrapText="1"/>
    </xf>
    <xf numFmtId="49" fontId="49" fillId="4" borderId="2" xfId="0" applyNumberFormat="1" applyFont="1" applyFill="1" applyBorder="1" applyAlignment="1">
      <alignment horizontal="center" vertical="center"/>
    </xf>
    <xf numFmtId="0" fontId="42" fillId="4" borderId="0" xfId="0" applyFont="1" applyFill="1" applyAlignment="1">
      <alignment wrapText="1"/>
    </xf>
    <xf numFmtId="49" fontId="45" fillId="4" borderId="2" xfId="0" applyNumberFormat="1" applyFont="1" applyFill="1" applyBorder="1" applyAlignment="1">
      <alignment horizontal="center" vertical="center"/>
    </xf>
    <xf numFmtId="0" fontId="48" fillId="4" borderId="2" xfId="0" applyFont="1" applyFill="1" applyBorder="1" applyAlignment="1">
      <alignment horizontal="left" wrapText="1"/>
    </xf>
    <xf numFmtId="4" fontId="51" fillId="4" borderId="2" xfId="0" applyNumberFormat="1" applyFont="1" applyFill="1" applyBorder="1" applyAlignment="1">
      <alignment horizontal="right" wrapText="1"/>
    </xf>
    <xf numFmtId="4" fontId="57" fillId="4" borderId="2" xfId="0" applyNumberFormat="1" applyFont="1" applyFill="1" applyBorder="1" applyAlignment="1">
      <alignment horizontal="right" vertical="top" wrapText="1"/>
    </xf>
    <xf numFmtId="4" fontId="58" fillId="4" borderId="2" xfId="0" applyNumberFormat="1" applyFont="1" applyFill="1" applyBorder="1" applyAlignment="1">
      <alignment horizontal="right" vertical="top" wrapText="1"/>
    </xf>
    <xf numFmtId="0" fontId="43" fillId="4" borderId="2" xfId="0" applyNumberFormat="1" applyFont="1" applyFill="1" applyBorder="1" applyAlignment="1">
      <alignment horizontal="left" vertical="top" wrapText="1"/>
    </xf>
    <xf numFmtId="2" fontId="43" fillId="4" borderId="2" xfId="0" applyNumberFormat="1" applyFont="1" applyFill="1" applyBorder="1" applyAlignment="1">
      <alignment horizontal="left" vertical="center" wrapText="1"/>
    </xf>
    <xf numFmtId="4" fontId="59" fillId="4" borderId="2" xfId="0" applyNumberFormat="1" applyFont="1" applyFill="1" applyBorder="1" applyAlignment="1">
      <alignment horizontal="right" vertical="top" wrapText="1"/>
    </xf>
    <xf numFmtId="49" fontId="43" fillId="4" borderId="6" xfId="0" applyNumberFormat="1" applyFont="1" applyFill="1" applyBorder="1" applyAlignment="1">
      <alignment wrapText="1"/>
    </xf>
    <xf numFmtId="49" fontId="43" fillId="4" borderId="2" xfId="0" applyNumberFormat="1" applyFont="1" applyFill="1" applyBorder="1" applyAlignment="1">
      <alignment horizontal="center" vertical="center" wrapText="1"/>
    </xf>
    <xf numFmtId="0" fontId="48" fillId="4" borderId="6" xfId="0" applyFont="1" applyFill="1" applyBorder="1" applyAlignment="1">
      <alignment wrapText="1"/>
    </xf>
    <xf numFmtId="49" fontId="43" fillId="4" borderId="2" xfId="0" applyNumberFormat="1" applyFont="1" applyFill="1" applyBorder="1" applyAlignment="1">
      <alignment horizontal="center" vertical="center" wrapText="1"/>
    </xf>
    <xf numFmtId="49" fontId="43" fillId="4" borderId="2" xfId="0" applyNumberFormat="1" applyFont="1" applyFill="1" applyBorder="1" applyAlignment="1">
      <alignment horizontal="center" vertical="center" wrapText="1"/>
    </xf>
    <xf numFmtId="49" fontId="43" fillId="4" borderId="6" xfId="0" applyNumberFormat="1" applyFont="1" applyFill="1" applyBorder="1" applyAlignment="1">
      <alignment horizontal="left" vertical="center" wrapText="1"/>
    </xf>
    <xf numFmtId="0" fontId="44" fillId="4" borderId="6" xfId="0" applyFont="1" applyFill="1" applyBorder="1" applyAlignment="1">
      <alignment wrapText="1"/>
    </xf>
    <xf numFmtId="49" fontId="43" fillId="4" borderId="2" xfId="0" applyNumberFormat="1" applyFont="1" applyFill="1" applyBorder="1" applyAlignment="1">
      <alignment horizontal="center" vertical="center" wrapText="1"/>
    </xf>
    <xf numFmtId="0" fontId="3" fillId="2" borderId="2" xfId="1" applyFont="1" applyFill="1" applyBorder="1" applyAlignment="1">
      <alignment horizontal="center" vertical="center" wrapText="1"/>
    </xf>
    <xf numFmtId="0" fontId="43" fillId="0" borderId="2" xfId="0" applyFont="1" applyBorder="1" applyAlignment="1">
      <alignment vertical="top" wrapText="1"/>
    </xf>
    <xf numFmtId="0" fontId="7" fillId="0" borderId="2" xfId="0" applyNumberFormat="1" applyFont="1" applyFill="1" applyBorder="1" applyAlignment="1">
      <alignment horizontal="justify" vertical="center" wrapText="1"/>
    </xf>
    <xf numFmtId="49" fontId="42" fillId="4" borderId="2" xfId="0" applyNumberFormat="1" applyFont="1" applyFill="1" applyBorder="1" applyAlignment="1">
      <alignment horizontal="justify" vertical="center" wrapText="1"/>
    </xf>
    <xf numFmtId="49" fontId="43" fillId="0" borderId="2" xfId="0" applyNumberFormat="1" applyFont="1" applyFill="1" applyBorder="1" applyAlignment="1">
      <alignment wrapText="1"/>
    </xf>
    <xf numFmtId="0" fontId="43" fillId="2" borderId="2" xfId="0" applyFont="1" applyFill="1" applyBorder="1" applyAlignment="1">
      <alignment vertical="top" wrapText="1"/>
    </xf>
    <xf numFmtId="0" fontId="60" fillId="0" borderId="2" xfId="0" applyNumberFormat="1" applyFont="1" applyFill="1" applyBorder="1" applyAlignment="1">
      <alignment horizontal="justify" vertical="center" wrapText="1"/>
    </xf>
    <xf numFmtId="49" fontId="42" fillId="2" borderId="2" xfId="0" applyNumberFormat="1" applyFont="1" applyFill="1" applyBorder="1" applyAlignment="1">
      <alignment horizontal="center" vertical="top" wrapText="1"/>
    </xf>
    <xf numFmtId="49" fontId="43" fillId="2" borderId="2" xfId="0" applyNumberFormat="1" applyFont="1" applyFill="1" applyBorder="1" applyAlignment="1">
      <alignment horizontal="center" vertical="top" wrapText="1"/>
    </xf>
    <xf numFmtId="49" fontId="12" fillId="3" borderId="4" xfId="0" applyNumberFormat="1" applyFont="1" applyFill="1" applyBorder="1" applyAlignment="1">
      <alignment horizontal="center" vertical="center" wrapText="1" readingOrder="1"/>
    </xf>
    <xf numFmtId="49" fontId="10" fillId="3" borderId="4" xfId="0" applyNumberFormat="1" applyFont="1" applyFill="1" applyBorder="1" applyAlignment="1">
      <alignment horizontal="center" vertical="center" wrapText="1" readingOrder="1"/>
    </xf>
    <xf numFmtId="166" fontId="13" fillId="3" borderId="12" xfId="2" applyNumberFormat="1" applyFont="1" applyFill="1" applyBorder="1" applyAlignment="1">
      <alignment horizontal="right" vertical="center" wrapText="1" readingOrder="1"/>
    </xf>
    <xf numFmtId="166" fontId="10" fillId="3" borderId="7" xfId="2" applyNumberFormat="1" applyFont="1" applyFill="1" applyBorder="1" applyAlignment="1">
      <alignment horizontal="right" vertical="center" wrapText="1" readingOrder="1"/>
    </xf>
    <xf numFmtId="0" fontId="12" fillId="3" borderId="15" xfId="0" applyNumberFormat="1" applyFont="1" applyFill="1" applyBorder="1" applyAlignment="1">
      <alignment horizontal="center" vertical="center" wrapText="1" readingOrder="1"/>
    </xf>
    <xf numFmtId="166" fontId="10" fillId="3" borderId="11" xfId="2" applyNumberFormat="1" applyFont="1" applyFill="1" applyBorder="1" applyAlignment="1">
      <alignment horizontal="right" vertical="center" wrapText="1" readingOrder="1"/>
    </xf>
    <xf numFmtId="166" fontId="10" fillId="3" borderId="8" xfId="2" applyNumberFormat="1" applyFont="1" applyFill="1" applyBorder="1" applyAlignment="1">
      <alignment horizontal="right" vertical="center" wrapText="1" readingOrder="1"/>
    </xf>
    <xf numFmtId="166" fontId="43" fillId="4" borderId="2" xfId="2" applyNumberFormat="1" applyFont="1" applyFill="1" applyBorder="1" applyAlignment="1">
      <alignment horizontal="right" vertical="center" wrapText="1"/>
    </xf>
    <xf numFmtId="0" fontId="23" fillId="0" borderId="0" xfId="0" applyFont="1"/>
    <xf numFmtId="0" fontId="7" fillId="2" borderId="0" xfId="1" applyFont="1" applyFill="1" applyAlignment="1">
      <alignment horizontal="left" vertical="top"/>
    </xf>
    <xf numFmtId="0" fontId="61" fillId="0" borderId="2" xfId="0" applyFont="1" applyBorder="1" applyAlignment="1">
      <alignment horizontal="center" vertical="center" wrapText="1"/>
    </xf>
    <xf numFmtId="3" fontId="7" fillId="2" borderId="2" xfId="1" applyNumberFormat="1" applyFont="1" applyFill="1" applyBorder="1" applyAlignment="1" applyProtection="1">
      <alignment horizontal="center" vertical="top" wrapText="1"/>
      <protection locked="0"/>
    </xf>
    <xf numFmtId="167" fontId="4" fillId="0" borderId="2" xfId="0" applyNumberFormat="1" applyFont="1" applyBorder="1" applyAlignment="1">
      <alignment horizontal="center" vertical="center"/>
    </xf>
    <xf numFmtId="3" fontId="8" fillId="0" borderId="2" xfId="0" applyNumberFormat="1" applyFont="1" applyFill="1" applyBorder="1" applyAlignment="1" applyProtection="1">
      <alignment vertical="top" wrapText="1"/>
      <protection locked="0"/>
    </xf>
    <xf numFmtId="0" fontId="0" fillId="0" borderId="2" xfId="0" applyBorder="1"/>
    <xf numFmtId="3" fontId="8" fillId="2" borderId="2" xfId="1" applyNumberFormat="1" applyFont="1" applyFill="1" applyBorder="1" applyAlignment="1" applyProtection="1">
      <alignment horizontal="left" vertical="top" wrapText="1"/>
      <protection locked="0"/>
    </xf>
    <xf numFmtId="3" fontId="8" fillId="2" borderId="2" xfId="0" applyNumberFormat="1" applyFont="1" applyFill="1" applyBorder="1" applyAlignment="1" applyProtection="1">
      <alignment horizontal="left" vertical="center" wrapText="1"/>
      <protection locked="0"/>
    </xf>
    <xf numFmtId="167" fontId="4" fillId="0" borderId="2" xfId="0" applyNumberFormat="1" applyFont="1" applyBorder="1" applyAlignment="1">
      <alignment horizontal="center" vertical="center" wrapText="1"/>
    </xf>
    <xf numFmtId="0" fontId="4" fillId="0" borderId="2" xfId="0" applyFont="1" applyBorder="1"/>
    <xf numFmtId="0" fontId="62" fillId="0" borderId="0" xfId="0" applyFont="1"/>
    <xf numFmtId="0" fontId="8" fillId="2" borderId="0" xfId="1" applyFont="1" applyFill="1" applyAlignment="1">
      <alignment horizontal="right"/>
    </xf>
    <xf numFmtId="0" fontId="8" fillId="5" borderId="0" xfId="0" applyFont="1" applyFill="1" applyAlignment="1">
      <alignment horizontal="right"/>
    </xf>
    <xf numFmtId="0" fontId="0" fillId="0" borderId="0" xfId="0" applyAlignment="1">
      <alignment horizontal="center"/>
    </xf>
    <xf numFmtId="0" fontId="0" fillId="0" borderId="0" xfId="0" applyFill="1"/>
    <xf numFmtId="0" fontId="36" fillId="0" borderId="2" xfId="0" applyFont="1" applyFill="1" applyBorder="1" applyAlignment="1">
      <alignment vertical="top" wrapText="1"/>
    </xf>
    <xf numFmtId="49" fontId="36" fillId="0" borderId="2" xfId="0" applyNumberFormat="1" applyFont="1" applyFill="1" applyBorder="1" applyAlignment="1">
      <alignment horizontal="center" vertical="top" wrapText="1"/>
    </xf>
    <xf numFmtId="49" fontId="36" fillId="0" borderId="2" xfId="0" applyNumberFormat="1" applyFont="1" applyFill="1" applyBorder="1" applyAlignment="1">
      <alignment vertical="top" wrapText="1"/>
    </xf>
    <xf numFmtId="4" fontId="36" fillId="0" borderId="2" xfId="0" applyNumberFormat="1" applyFont="1" applyFill="1" applyBorder="1" applyAlignment="1">
      <alignment vertical="top" wrapText="1"/>
    </xf>
    <xf numFmtId="0" fontId="30" fillId="0" borderId="2" xfId="0" applyFont="1" applyFill="1" applyBorder="1" applyAlignment="1">
      <alignment vertical="top" wrapText="1"/>
    </xf>
    <xf numFmtId="49" fontId="30" fillId="0" borderId="2" xfId="0" applyNumberFormat="1" applyFont="1" applyFill="1" applyBorder="1" applyAlignment="1">
      <alignment horizontal="center" vertical="top" wrapText="1"/>
    </xf>
    <xf numFmtId="49" fontId="30" fillId="0" borderId="2" xfId="0" applyNumberFormat="1" applyFont="1" applyFill="1" applyBorder="1" applyAlignment="1">
      <alignment vertical="top" wrapText="1"/>
    </xf>
    <xf numFmtId="4" fontId="30" fillId="0" borderId="2" xfId="0" applyNumberFormat="1" applyFont="1" applyFill="1" applyBorder="1" applyAlignment="1">
      <alignment vertical="top" wrapText="1"/>
    </xf>
    <xf numFmtId="49" fontId="42" fillId="0" borderId="2" xfId="0" applyNumberFormat="1" applyFont="1" applyFill="1" applyBorder="1" applyAlignment="1">
      <alignment horizontal="left" vertical="top" wrapText="1"/>
    </xf>
    <xf numFmtId="49" fontId="42" fillId="0" borderId="2" xfId="0" applyNumberFormat="1" applyFont="1" applyFill="1" applyBorder="1" applyAlignment="1">
      <alignment horizontal="center" vertical="top" wrapText="1"/>
    </xf>
    <xf numFmtId="4" fontId="42" fillId="0" borderId="2" xfId="0" applyNumberFormat="1" applyFont="1" applyFill="1" applyBorder="1" applyAlignment="1">
      <alignment horizontal="right" vertical="top" wrapText="1"/>
    </xf>
    <xf numFmtId="49" fontId="43" fillId="0" borderId="2" xfId="0" applyNumberFormat="1" applyFont="1" applyFill="1" applyBorder="1" applyAlignment="1">
      <alignment horizontal="left" vertical="top" wrapText="1" shrinkToFit="1"/>
    </xf>
    <xf numFmtId="49" fontId="43" fillId="0" borderId="2" xfId="0" applyNumberFormat="1" applyFont="1" applyFill="1" applyBorder="1" applyAlignment="1">
      <alignment horizontal="center" vertical="top" wrapText="1"/>
    </xf>
    <xf numFmtId="4" fontId="43" fillId="0" borderId="2" xfId="0" applyNumberFormat="1" applyFont="1" applyFill="1" applyBorder="1" applyAlignment="1">
      <alignment horizontal="right" vertical="top" wrapText="1"/>
    </xf>
    <xf numFmtId="0" fontId="43" fillId="0" borderId="2" xfId="0" applyFont="1" applyFill="1" applyBorder="1" applyAlignment="1">
      <alignment horizontal="left" vertical="center" wrapText="1"/>
    </xf>
    <xf numFmtId="49" fontId="43" fillId="0" borderId="2" xfId="0" applyNumberFormat="1" applyFont="1" applyFill="1" applyBorder="1" applyAlignment="1">
      <alignment horizontal="left" vertical="center" wrapText="1"/>
    </xf>
    <xf numFmtId="3" fontId="3" fillId="0" borderId="2" xfId="0" applyNumberFormat="1" applyFont="1" applyFill="1" applyBorder="1" applyAlignment="1" applyProtection="1">
      <alignment vertical="top" wrapText="1"/>
      <protection locked="0"/>
    </xf>
    <xf numFmtId="0" fontId="5" fillId="0" borderId="2" xfId="0" applyFont="1" applyFill="1" applyBorder="1" applyAlignment="1">
      <alignment horizontal="center" vertical="center" wrapText="1"/>
    </xf>
    <xf numFmtId="167" fontId="16" fillId="0" borderId="2" xfId="0" applyNumberFormat="1" applyFont="1" applyFill="1" applyBorder="1" applyAlignment="1">
      <alignment horizontal="center" vertical="center"/>
    </xf>
    <xf numFmtId="4" fontId="8" fillId="2" borderId="0" xfId="0" applyNumberFormat="1" applyFont="1" applyFill="1" applyBorder="1" applyAlignment="1">
      <alignment vertical="top" wrapText="1"/>
    </xf>
    <xf numFmtId="4" fontId="0" fillId="0" borderId="0" xfId="0" applyNumberFormat="1"/>
    <xf numFmtId="4" fontId="8" fillId="0" borderId="0" xfId="0" applyNumberFormat="1" applyFont="1" applyFill="1" applyBorder="1" applyAlignment="1">
      <alignment horizontal="right"/>
    </xf>
    <xf numFmtId="4" fontId="63" fillId="0" borderId="0" xfId="0" applyNumberFormat="1" applyFont="1"/>
    <xf numFmtId="0" fontId="24" fillId="4" borderId="2" xfId="0" applyNumberFormat="1" applyFont="1" applyFill="1" applyBorder="1" applyAlignment="1">
      <alignment horizontal="justify" vertical="center" wrapText="1"/>
    </xf>
    <xf numFmtId="0" fontId="64" fillId="0" borderId="2" xfId="0" applyFont="1" applyBorder="1" applyAlignment="1">
      <alignment wrapText="1"/>
    </xf>
    <xf numFmtId="0" fontId="64" fillId="0" borderId="2" xfId="0" applyFont="1" applyBorder="1" applyAlignment="1">
      <alignment horizontal="left" wrapText="1"/>
    </xf>
    <xf numFmtId="0" fontId="32" fillId="4" borderId="2" xfId="0" applyNumberFormat="1" applyFont="1" applyFill="1" applyBorder="1" applyAlignment="1">
      <alignment horizontal="left" vertical="center" wrapText="1"/>
    </xf>
    <xf numFmtId="49" fontId="24" fillId="4" borderId="2" xfId="0" applyNumberFormat="1" applyFont="1" applyFill="1" applyBorder="1" applyAlignment="1">
      <alignment horizontal="left" vertical="center" wrapText="1"/>
    </xf>
    <xf numFmtId="0" fontId="7" fillId="4" borderId="2" xfId="0" applyFont="1" applyFill="1" applyBorder="1" applyAlignment="1">
      <alignment horizontal="left"/>
    </xf>
    <xf numFmtId="0" fontId="30" fillId="4" borderId="2" xfId="0" applyNumberFormat="1" applyFont="1" applyFill="1" applyBorder="1" applyAlignment="1">
      <alignment horizontal="justify" vertical="center" wrapText="1"/>
    </xf>
    <xf numFmtId="49" fontId="30" fillId="4" borderId="2" xfId="0" applyNumberFormat="1" applyFont="1" applyFill="1" applyBorder="1" applyAlignment="1">
      <alignment horizontal="center" vertical="center" wrapText="1"/>
    </xf>
    <xf numFmtId="0" fontId="66" fillId="0" borderId="2" xfId="0" applyFont="1" applyBorder="1" applyAlignment="1">
      <alignment wrapText="1"/>
    </xf>
    <xf numFmtId="0" fontId="36" fillId="4" borderId="2" xfId="0" applyNumberFormat="1" applyFont="1" applyFill="1" applyBorder="1" applyAlignment="1">
      <alignment horizontal="left" vertical="center" wrapText="1"/>
    </xf>
    <xf numFmtId="0" fontId="66" fillId="0" borderId="2" xfId="0" applyFont="1" applyBorder="1" applyAlignment="1">
      <alignment horizontal="left" wrapText="1"/>
    </xf>
    <xf numFmtId="49" fontId="36" fillId="4" borderId="2" xfId="0" applyNumberFormat="1" applyFont="1" applyFill="1" applyBorder="1" applyAlignment="1">
      <alignment horizontal="center" vertical="center" wrapText="1"/>
    </xf>
    <xf numFmtId="0" fontId="36" fillId="4" borderId="2" xfId="0" applyFont="1" applyFill="1" applyBorder="1" applyAlignment="1">
      <alignment horizontal="center"/>
    </xf>
    <xf numFmtId="49" fontId="65" fillId="4" borderId="6" xfId="0" applyNumberFormat="1" applyFont="1" applyFill="1" applyBorder="1" applyAlignment="1">
      <alignment wrapText="1"/>
    </xf>
    <xf numFmtId="49" fontId="67" fillId="4" borderId="2" xfId="0" applyNumberFormat="1" applyFont="1" applyFill="1" applyBorder="1" applyAlignment="1">
      <alignment horizontal="left" vertical="center" wrapText="1"/>
    </xf>
    <xf numFmtId="49" fontId="67" fillId="4" borderId="6" xfId="0" applyNumberFormat="1" applyFont="1" applyFill="1" applyBorder="1" applyAlignment="1">
      <alignment wrapText="1"/>
    </xf>
    <xf numFmtId="0" fontId="67" fillId="4" borderId="2" xfId="0" applyFont="1" applyFill="1" applyBorder="1" applyAlignment="1">
      <alignment vertical="top" wrapText="1"/>
    </xf>
    <xf numFmtId="0" fontId="67" fillId="4" borderId="16" xfId="0" applyFont="1" applyFill="1" applyBorder="1" applyAlignment="1">
      <alignment horizontal="left" wrapText="1"/>
    </xf>
    <xf numFmtId="0" fontId="8" fillId="2" borderId="2" xfId="1" applyFont="1" applyFill="1" applyBorder="1" applyAlignment="1">
      <alignment wrapText="1"/>
    </xf>
    <xf numFmtId="0" fontId="8" fillId="2" borderId="0" xfId="1" applyFont="1" applyFill="1" applyAlignment="1">
      <alignment vertical="center"/>
    </xf>
    <xf numFmtId="0" fontId="8" fillId="2" borderId="0" xfId="1" applyFont="1" applyFill="1" applyAlignment="1">
      <alignment vertical="top" wrapText="1"/>
    </xf>
    <xf numFmtId="0" fontId="8" fillId="2" borderId="2" xfId="1" applyFont="1" applyFill="1" applyBorder="1" applyAlignment="1">
      <alignment vertical="center"/>
    </xf>
    <xf numFmtId="4" fontId="8" fillId="4" borderId="2" xfId="0" applyNumberFormat="1" applyFont="1" applyFill="1" applyBorder="1" applyAlignment="1">
      <alignment horizontal="right"/>
    </xf>
    <xf numFmtId="0" fontId="68" fillId="0" borderId="0" xfId="0" applyFont="1"/>
    <xf numFmtId="0" fontId="67" fillId="4" borderId="2" xfId="0" applyFont="1" applyFill="1" applyBorder="1" applyAlignment="1">
      <alignment horizontal="left" wrapText="1"/>
    </xf>
    <xf numFmtId="0" fontId="69" fillId="0" borderId="0" xfId="0" applyFont="1"/>
    <xf numFmtId="49" fontId="8" fillId="4" borderId="2" xfId="0" applyNumberFormat="1" applyFont="1" applyFill="1" applyBorder="1" applyAlignment="1">
      <alignment vertical="top" wrapText="1"/>
    </xf>
    <xf numFmtId="49" fontId="8" fillId="4" borderId="2" xfId="0" applyNumberFormat="1" applyFont="1" applyFill="1" applyBorder="1" applyAlignment="1">
      <alignment horizontal="center" vertical="top" wrapText="1"/>
    </xf>
    <xf numFmtId="4" fontId="8" fillId="4" borderId="2" xfId="0" applyNumberFormat="1" applyFont="1" applyFill="1" applyBorder="1" applyAlignment="1">
      <alignment vertical="top" wrapText="1"/>
    </xf>
    <xf numFmtId="0" fontId="0" fillId="4" borderId="0" xfId="0" applyFill="1"/>
    <xf numFmtId="0" fontId="8" fillId="2" borderId="0" xfId="1" applyFont="1" applyFill="1" applyAlignment="1">
      <alignment horizontal="left" vertical="top"/>
    </xf>
    <xf numFmtId="0" fontId="8" fillId="2" borderId="0" xfId="1" applyFont="1" applyFill="1" applyAlignment="1">
      <alignment vertical="top"/>
    </xf>
    <xf numFmtId="0" fontId="70" fillId="0" borderId="2" xfId="0" applyFont="1" applyBorder="1" applyAlignment="1">
      <alignment wrapText="1"/>
    </xf>
    <xf numFmtId="0" fontId="12" fillId="0" borderId="2" xfId="0" applyNumberFormat="1" applyFont="1" applyFill="1" applyBorder="1" applyAlignment="1">
      <alignment horizontal="center" vertical="center" readingOrder="1"/>
    </xf>
    <xf numFmtId="0" fontId="3" fillId="2" borderId="2" xfId="1" applyFont="1" applyFill="1" applyBorder="1" applyAlignment="1">
      <alignment horizontal="center" vertical="center" wrapText="1"/>
    </xf>
    <xf numFmtId="0" fontId="29" fillId="4" borderId="2" xfId="0" applyFont="1" applyFill="1" applyBorder="1" applyAlignment="1">
      <alignment wrapText="1"/>
    </xf>
    <xf numFmtId="12" fontId="7" fillId="4" borderId="2" xfId="0" applyNumberFormat="1" applyFont="1" applyFill="1" applyBorder="1" applyAlignment="1">
      <alignment horizontal="center" vertical="center"/>
    </xf>
    <xf numFmtId="0" fontId="8" fillId="4" borderId="2" xfId="0" applyFont="1" applyFill="1" applyBorder="1" applyAlignment="1">
      <alignment wrapText="1"/>
    </xf>
    <xf numFmtId="12" fontId="8" fillId="4" borderId="2" xfId="0" applyNumberFormat="1" applyFont="1" applyFill="1" applyBorder="1" applyAlignment="1">
      <alignment horizontal="center" vertical="center"/>
    </xf>
    <xf numFmtId="4" fontId="0" fillId="4" borderId="0" xfId="0" applyNumberFormat="1" applyFill="1"/>
    <xf numFmtId="4" fontId="8" fillId="4" borderId="0" xfId="0" applyNumberFormat="1" applyFont="1" applyFill="1" applyBorder="1" applyAlignment="1">
      <alignment vertical="top" wrapText="1"/>
    </xf>
    <xf numFmtId="49" fontId="7" fillId="4" borderId="2" xfId="0" applyNumberFormat="1" applyFont="1" applyFill="1" applyBorder="1" applyAlignment="1">
      <alignment vertical="top" wrapText="1"/>
    </xf>
    <xf numFmtId="49" fontId="7" fillId="4" borderId="2" xfId="0" applyNumberFormat="1" applyFont="1" applyFill="1" applyBorder="1" applyAlignment="1">
      <alignment horizontal="center" vertical="top" wrapText="1"/>
    </xf>
    <xf numFmtId="0" fontId="21" fillId="0" borderId="6" xfId="0" applyFont="1" applyBorder="1" applyAlignment="1">
      <alignment vertical="top" wrapText="1"/>
    </xf>
    <xf numFmtId="0" fontId="21" fillId="0" borderId="2" xfId="0" applyFont="1" applyBorder="1" applyAlignment="1">
      <alignment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4" fontId="42" fillId="4" borderId="2" xfId="0" applyNumberFormat="1" applyFont="1" applyFill="1" applyBorder="1" applyAlignment="1">
      <alignment horizontal="center" vertical="center"/>
    </xf>
    <xf numFmtId="0" fontId="8" fillId="0" borderId="0" xfId="0" applyFont="1" applyFill="1" applyBorder="1"/>
    <xf numFmtId="0" fontId="21" fillId="0" borderId="1" xfId="0" applyFont="1" applyBorder="1" applyAlignment="1">
      <alignment wrapText="1"/>
    </xf>
    <xf numFmtId="0" fontId="71" fillId="4" borderId="17" xfId="0" applyFont="1" applyFill="1" applyBorder="1" applyAlignment="1">
      <alignment horizontal="justify" vertical="center" wrapText="1"/>
    </xf>
    <xf numFmtId="0" fontId="29" fillId="0" borderId="18" xfId="0" applyFont="1" applyFill="1" applyBorder="1" applyAlignment="1">
      <alignment horizontal="justify" vertical="center" wrapText="1"/>
    </xf>
    <xf numFmtId="0" fontId="71" fillId="2" borderId="0" xfId="1" applyFont="1" applyFill="1" applyAlignment="1">
      <alignment wrapText="1"/>
    </xf>
    <xf numFmtId="0" fontId="21" fillId="0" borderId="1" xfId="0" applyFont="1" applyBorder="1" applyAlignment="1">
      <alignment vertical="top" wrapText="1"/>
    </xf>
    <xf numFmtId="0" fontId="8" fillId="2" borderId="0" xfId="1" applyFont="1" applyFill="1" applyAlignment="1">
      <alignment wrapText="1"/>
    </xf>
    <xf numFmtId="0" fontId="8" fillId="2" borderId="0" xfId="1" applyFont="1" applyFill="1" applyAlignment="1">
      <alignment horizontal="right" wrapText="1"/>
    </xf>
    <xf numFmtId="0" fontId="7" fillId="0" borderId="2" xfId="0" applyFont="1" applyBorder="1" applyAlignment="1">
      <alignment vertical="top" wrapText="1"/>
    </xf>
    <xf numFmtId="0" fontId="8" fillId="0" borderId="0" xfId="0" applyFont="1" applyFill="1" applyBorder="1"/>
    <xf numFmtId="169" fontId="42" fillId="4" borderId="2" xfId="0" applyNumberFormat="1" applyFont="1" applyFill="1" applyBorder="1" applyAlignment="1">
      <alignment horizontal="center" vertical="top"/>
    </xf>
    <xf numFmtId="49" fontId="43" fillId="4" borderId="0" xfId="0" applyNumberFormat="1" applyFont="1" applyFill="1" applyBorder="1" applyAlignment="1">
      <alignment horizontal="left" vertical="top" wrapText="1"/>
    </xf>
    <xf numFmtId="0" fontId="41" fillId="0" borderId="0" xfId="0" applyFont="1"/>
    <xf numFmtId="0" fontId="72" fillId="0" borderId="0" xfId="0" applyFont="1"/>
    <xf numFmtId="0" fontId="73" fillId="0" borderId="0" xfId="0" applyFont="1"/>
    <xf numFmtId="0" fontId="0" fillId="0" borderId="0" xfId="0" applyAlignment="1">
      <alignment horizontal="left"/>
    </xf>
    <xf numFmtId="0" fontId="30" fillId="0" borderId="2" xfId="0" applyFont="1" applyBorder="1" applyAlignment="1">
      <alignment horizontal="center" vertical="top" wrapText="1"/>
    </xf>
    <xf numFmtId="0" fontId="30" fillId="0" borderId="2" xfId="0" applyFont="1" applyBorder="1" applyAlignment="1">
      <alignment horizontal="left" vertical="top" wrapText="1"/>
    </xf>
    <xf numFmtId="49" fontId="30" fillId="2" borderId="2" xfId="0" applyNumberFormat="1" applyFont="1" applyFill="1" applyBorder="1" applyAlignment="1">
      <alignment horizontal="left" vertical="top" wrapText="1"/>
    </xf>
    <xf numFmtId="0" fontId="48" fillId="4" borderId="2" xfId="0" applyFont="1" applyFill="1" applyBorder="1" applyAlignment="1">
      <alignment vertical="top" wrapText="1"/>
    </xf>
    <xf numFmtId="0" fontId="43" fillId="0" borderId="2" xfId="0" applyNumberFormat="1" applyFont="1" applyFill="1" applyBorder="1" applyAlignment="1">
      <alignment horizontal="justify" vertical="top" wrapText="1"/>
    </xf>
    <xf numFmtId="3" fontId="3" fillId="2" borderId="2" xfId="0" applyNumberFormat="1" applyFont="1" applyFill="1" applyBorder="1" applyAlignment="1" applyProtection="1">
      <alignment horizontal="left" vertical="top" wrapText="1"/>
      <protection locked="0"/>
    </xf>
    <xf numFmtId="2" fontId="69" fillId="0" borderId="0" xfId="0" applyNumberFormat="1" applyFont="1" applyAlignment="1">
      <alignment wrapText="1"/>
    </xf>
    <xf numFmtId="2" fontId="69" fillId="0" borderId="0" xfId="0" applyNumberFormat="1" applyFont="1"/>
    <xf numFmtId="0" fontId="70" fillId="0" borderId="6" xfId="0" applyFont="1" applyBorder="1" applyAlignment="1">
      <alignment vertical="top" wrapText="1"/>
    </xf>
    <xf numFmtId="0" fontId="8" fillId="0" borderId="0" xfId="0" applyFont="1" applyFill="1" applyBorder="1" applyAlignment="1"/>
    <xf numFmtId="0" fontId="71" fillId="0" borderId="21" xfId="0" applyFont="1" applyFill="1" applyBorder="1" applyAlignment="1">
      <alignment horizontal="justify" vertical="center" wrapText="1"/>
    </xf>
    <xf numFmtId="0" fontId="71" fillId="0" borderId="2" xfId="0" applyFont="1" applyFill="1" applyBorder="1" applyAlignment="1">
      <alignment horizontal="justify" vertical="center" wrapText="1"/>
    </xf>
    <xf numFmtId="4" fontId="69" fillId="0" borderId="0" xfId="0" applyNumberFormat="1" applyFont="1"/>
    <xf numFmtId="0" fontId="74" fillId="0" borderId="0" xfId="0" applyFont="1"/>
    <xf numFmtId="0" fontId="8" fillId="0" borderId="0" xfId="0" applyFont="1" applyFill="1" applyBorder="1"/>
    <xf numFmtId="0" fontId="8" fillId="0" borderId="0" xfId="0" applyFont="1" applyFill="1" applyBorder="1" applyAlignment="1">
      <alignment horizontal="center"/>
    </xf>
    <xf numFmtId="0" fontId="8" fillId="2" borderId="0" xfId="1" applyFont="1" applyFill="1" applyAlignment="1">
      <alignment horizontal="left"/>
    </xf>
    <xf numFmtId="0" fontId="8" fillId="2" borderId="0" xfId="1" applyFont="1" applyFill="1" applyAlignment="1">
      <alignment horizontal="right" wrapText="1"/>
    </xf>
    <xf numFmtId="0" fontId="7" fillId="2" borderId="0" xfId="1" applyFont="1" applyFill="1" applyAlignment="1">
      <alignment horizontal="center" wrapText="1"/>
    </xf>
    <xf numFmtId="0" fontId="4" fillId="0" borderId="0" xfId="0" applyFont="1" applyAlignment="1">
      <alignment horizontal="right"/>
    </xf>
    <xf numFmtId="0" fontId="8" fillId="2" borderId="0" xfId="1" applyFont="1" applyFill="1" applyAlignment="1">
      <alignment horizontal="right"/>
    </xf>
    <xf numFmtId="0" fontId="8" fillId="2" borderId="0" xfId="1" applyFont="1" applyFill="1" applyAlignment="1">
      <alignment horizontal="center"/>
    </xf>
    <xf numFmtId="0" fontId="12" fillId="0" borderId="0" xfId="0" applyNumberFormat="1" applyFont="1" applyFill="1" applyBorder="1" applyAlignment="1">
      <alignment horizontal="center" vertical="top" wrapText="1" readingOrder="1"/>
    </xf>
    <xf numFmtId="0" fontId="8" fillId="0" borderId="0" xfId="0" applyFont="1" applyFill="1" applyBorder="1"/>
    <xf numFmtId="0" fontId="8" fillId="5" borderId="0" xfId="0" applyFont="1" applyFill="1" applyAlignment="1">
      <alignment horizontal="right"/>
    </xf>
    <xf numFmtId="0" fontId="8" fillId="2" borderId="0" xfId="1" applyFont="1" applyFill="1" applyAlignment="1">
      <alignment horizontal="center" wrapText="1"/>
    </xf>
    <xf numFmtId="0" fontId="8" fillId="0" borderId="0" xfId="0" applyFont="1" applyFill="1" applyBorder="1" applyAlignment="1">
      <alignment horizontal="center"/>
    </xf>
    <xf numFmtId="165" fontId="8" fillId="0" borderId="0" xfId="2" applyNumberFormat="1" applyFont="1" applyFill="1" applyBorder="1" applyAlignment="1">
      <alignment horizontal="right"/>
    </xf>
    <xf numFmtId="0" fontId="12" fillId="0" borderId="19" xfId="0" applyNumberFormat="1" applyFont="1" applyFill="1" applyBorder="1" applyAlignment="1">
      <alignment horizontal="center" vertical="center" readingOrder="1"/>
    </xf>
    <xf numFmtId="0" fontId="12" fillId="0" borderId="20" xfId="0" applyNumberFormat="1" applyFont="1" applyFill="1" applyBorder="1" applyAlignment="1">
      <alignment horizontal="center" vertical="center" readingOrder="1"/>
    </xf>
    <xf numFmtId="0" fontId="12" fillId="0" borderId="2" xfId="0" applyNumberFormat="1" applyFont="1" applyFill="1" applyBorder="1" applyAlignment="1">
      <alignment horizontal="center" vertical="center" readingOrder="1"/>
    </xf>
    <xf numFmtId="0" fontId="12" fillId="0" borderId="10" xfId="0" applyNumberFormat="1" applyFont="1" applyFill="1" applyBorder="1" applyAlignment="1">
      <alignment horizontal="center" vertical="center" readingOrder="1"/>
    </xf>
    <xf numFmtId="0" fontId="12" fillId="0" borderId="14" xfId="0" applyNumberFormat="1" applyFont="1" applyFill="1" applyBorder="1" applyAlignment="1">
      <alignment horizontal="center" vertical="center" readingOrder="1"/>
    </xf>
    <xf numFmtId="49" fontId="8" fillId="0" borderId="0" xfId="0" applyNumberFormat="1" applyFont="1" applyFill="1" applyBorder="1" applyAlignment="1">
      <alignment horizontal="center"/>
    </xf>
    <xf numFmtId="49" fontId="8" fillId="0" borderId="0" xfId="2" applyNumberFormat="1" applyFont="1" applyFill="1" applyBorder="1" applyAlignment="1">
      <alignment horizontal="right"/>
    </xf>
    <xf numFmtId="0" fontId="7" fillId="0" borderId="2" xfId="0" applyFont="1" applyBorder="1" applyAlignment="1">
      <alignment vertical="top" wrapText="1"/>
    </xf>
    <xf numFmtId="0" fontId="30" fillId="5" borderId="0" xfId="0" applyFont="1" applyFill="1" applyAlignment="1">
      <alignment horizontal="right"/>
    </xf>
    <xf numFmtId="0" fontId="34" fillId="0" borderId="0" xfId="0" applyNumberFormat="1" applyFont="1" applyFill="1" applyBorder="1" applyAlignment="1">
      <alignment horizontal="center" vertical="top" wrapText="1" readingOrder="1"/>
    </xf>
    <xf numFmtId="0" fontId="30" fillId="0" borderId="0" xfId="0" applyFont="1" applyFill="1" applyBorder="1" applyAlignment="1">
      <alignment horizontal="center" readingOrder="1"/>
    </xf>
    <xf numFmtId="0" fontId="36" fillId="0" borderId="7" xfId="0" applyFont="1" applyBorder="1" applyAlignment="1">
      <alignment horizontal="center" vertical="top" wrapText="1"/>
    </xf>
    <xf numFmtId="0" fontId="36" fillId="0" borderId="8" xfId="0" applyFont="1" applyBorder="1" applyAlignment="1">
      <alignment horizontal="center" vertical="top" wrapText="1"/>
    </xf>
    <xf numFmtId="49" fontId="8" fillId="0" borderId="0" xfId="2" applyNumberFormat="1" applyFont="1" applyFill="1" applyBorder="1" applyAlignment="1">
      <alignment horizontal="right" wrapText="1"/>
    </xf>
    <xf numFmtId="49" fontId="42" fillId="4" borderId="2" xfId="0" applyNumberFormat="1" applyFont="1" applyFill="1" applyBorder="1" applyAlignment="1">
      <alignment horizontal="center" vertical="center" wrapText="1"/>
    </xf>
    <xf numFmtId="49" fontId="43" fillId="4" borderId="2" xfId="0" applyNumberFormat="1" applyFont="1" applyFill="1" applyBorder="1" applyAlignment="1">
      <alignment horizontal="center" vertical="center" wrapText="1"/>
    </xf>
    <xf numFmtId="49" fontId="51" fillId="4" borderId="2" xfId="0" applyNumberFormat="1" applyFont="1" applyFill="1" applyBorder="1" applyAlignment="1">
      <alignment horizontal="center" vertical="center" wrapText="1"/>
    </xf>
    <xf numFmtId="49" fontId="52" fillId="4" borderId="2" xfId="0" applyNumberFormat="1" applyFont="1" applyFill="1" applyBorder="1" applyAlignment="1">
      <alignment horizontal="center" vertical="center" wrapText="1"/>
    </xf>
    <xf numFmtId="0" fontId="72" fillId="0" borderId="0" xfId="0" applyFont="1" applyAlignment="1">
      <alignment horizontal="center"/>
    </xf>
    <xf numFmtId="0" fontId="8" fillId="5" borderId="0" xfId="0" applyFont="1" applyFill="1" applyAlignment="1">
      <alignment horizontal="center"/>
    </xf>
    <xf numFmtId="49" fontId="8" fillId="0" borderId="0" xfId="2" applyNumberFormat="1" applyFont="1" applyFill="1" applyBorder="1" applyAlignment="1">
      <alignment horizontal="center"/>
    </xf>
    <xf numFmtId="0" fontId="12" fillId="0" borderId="9" xfId="0" applyNumberFormat="1" applyFont="1" applyFill="1" applyBorder="1" applyAlignment="1">
      <alignment horizontal="center" vertical="top" wrapText="1" readingOrder="1"/>
    </xf>
    <xf numFmtId="0" fontId="2" fillId="2" borderId="0" xfId="1" applyFont="1" applyFill="1" applyAlignment="1">
      <alignment horizontal="center"/>
    </xf>
    <xf numFmtId="0" fontId="3" fillId="2" borderId="2"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9" xfId="1" applyFont="1" applyFill="1" applyBorder="1" applyAlignment="1">
      <alignment horizontal="center" vertical="center" wrapText="1"/>
    </xf>
    <xf numFmtId="0" fontId="2" fillId="2" borderId="0" xfId="1" applyFont="1" applyFill="1" applyAlignment="1">
      <alignment horizontal="left"/>
    </xf>
    <xf numFmtId="0" fontId="2" fillId="2" borderId="0" xfId="1" applyFont="1" applyFill="1" applyAlignment="1">
      <alignment horizontal="right"/>
    </xf>
    <xf numFmtId="0" fontId="7" fillId="2" borderId="0" xfId="1" applyFont="1" applyFill="1" applyAlignment="1">
      <alignment vertical="top"/>
    </xf>
    <xf numFmtId="0" fontId="3" fillId="4" borderId="0" xfId="1" applyFont="1" applyFill="1" applyAlignment="1">
      <alignment horizontal="center" vertical="center" wrapText="1"/>
    </xf>
    <xf numFmtId="0" fontId="3" fillId="4" borderId="9" xfId="1" applyFont="1" applyFill="1" applyBorder="1" applyAlignment="1">
      <alignment horizontal="center" vertical="center" wrapText="1"/>
    </xf>
    <xf numFmtId="0" fontId="0" fillId="0" borderId="0" xfId="0" applyAlignment="1">
      <alignment horizontal="right"/>
    </xf>
    <xf numFmtId="0" fontId="7" fillId="2" borderId="0" xfId="1" applyFont="1" applyFill="1" applyAlignment="1">
      <alignment horizontal="right" vertical="top"/>
    </xf>
    <xf numFmtId="0" fontId="12" fillId="0" borderId="0" xfId="0" applyFont="1" applyAlignment="1">
      <alignment horizontal="right"/>
    </xf>
    <xf numFmtId="0" fontId="23" fillId="0" borderId="0" xfId="0" applyFont="1" applyAlignment="1">
      <alignment horizontal="right"/>
    </xf>
  </cellXfs>
  <cellStyles count="10">
    <cellStyle name="Normal" xfId="6"/>
    <cellStyle name="Обычный" xfId="0" builtinId="0"/>
    <cellStyle name="Обычный 2" xfId="1"/>
    <cellStyle name="Обычный 2 2" xfId="8"/>
    <cellStyle name="Обычный 3" xfId="4"/>
    <cellStyle name="Обычный 4" xfId="9"/>
    <cellStyle name="Финансовый" xfId="2" builtinId="3"/>
    <cellStyle name="Финансовый 2" xfId="3"/>
    <cellStyle name="Финансовый 3" xfId="5"/>
    <cellStyle name="Финансовый 4"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68"/>
  <sheetViews>
    <sheetView topLeftCell="A63" zoomScale="110" zoomScaleNormal="110" workbookViewId="0">
      <selection activeCell="A77" sqref="A77"/>
    </sheetView>
  </sheetViews>
  <sheetFormatPr defaultRowHeight="15.75"/>
  <cols>
    <col min="1" max="1" width="55.28515625" style="17" customWidth="1"/>
    <col min="2" max="2" width="28.42578125" style="17" customWidth="1"/>
    <col min="3" max="3" width="20.140625" style="17" customWidth="1"/>
    <col min="4" max="4" width="13" customWidth="1"/>
  </cols>
  <sheetData>
    <row r="1" spans="1:4" s="58" customFormat="1" ht="15.75" customHeight="1">
      <c r="A1" s="17"/>
      <c r="B1" s="17"/>
      <c r="C1" s="17" t="s">
        <v>834</v>
      </c>
    </row>
    <row r="2" spans="1:4" s="58" customFormat="1" ht="15.75" customHeight="1">
      <c r="A2" s="462" t="s">
        <v>899</v>
      </c>
      <c r="B2" s="462"/>
      <c r="C2" s="462"/>
      <c r="D2" s="462"/>
    </row>
    <row r="3" spans="1:4" s="58" customFormat="1" ht="15.75" customHeight="1">
      <c r="A3" s="463" t="s">
        <v>835</v>
      </c>
      <c r="B3" s="463"/>
      <c r="C3" s="463"/>
    </row>
    <row r="4" spans="1:4" s="58" customFormat="1" ht="15.75" customHeight="1">
      <c r="A4" s="463"/>
      <c r="B4" s="463"/>
      <c r="C4" s="463"/>
    </row>
    <row r="5" spans="1:4" s="58" customFormat="1" ht="15.75" customHeight="1">
      <c r="A5" s="463" t="s">
        <v>836</v>
      </c>
      <c r="B5" s="463"/>
      <c r="C5" s="463"/>
    </row>
    <row r="6" spans="1:4" s="58" customFormat="1" ht="15.75" customHeight="1">
      <c r="A6" s="437"/>
      <c r="B6" s="437"/>
      <c r="C6" s="437"/>
    </row>
    <row r="7" spans="1:4">
      <c r="B7" s="18" t="s">
        <v>166</v>
      </c>
    </row>
    <row r="8" spans="1:4">
      <c r="B8" s="466" t="s">
        <v>820</v>
      </c>
      <c r="C8" s="466"/>
    </row>
    <row r="9" spans="1:4">
      <c r="A9" s="466" t="s">
        <v>720</v>
      </c>
      <c r="B9" s="466"/>
      <c r="C9" s="466"/>
      <c r="D9" s="58"/>
    </row>
    <row r="10" spans="1:4">
      <c r="A10" s="17" t="s">
        <v>816</v>
      </c>
      <c r="B10" s="18"/>
      <c r="D10" s="58"/>
    </row>
    <row r="11" spans="1:4" ht="37.5" customHeight="1">
      <c r="A11" s="464" t="s">
        <v>783</v>
      </c>
      <c r="B11" s="464"/>
      <c r="C11" s="464"/>
    </row>
    <row r="12" spans="1:4" ht="15.75" customHeight="1">
      <c r="A12" s="464"/>
      <c r="B12" s="464"/>
      <c r="C12" s="464"/>
    </row>
    <row r="13" spans="1:4">
      <c r="C13" s="4" t="s">
        <v>81</v>
      </c>
    </row>
    <row r="14" spans="1:4" ht="47.25">
      <c r="A14" s="85" t="s">
        <v>2</v>
      </c>
      <c r="B14" s="86" t="s">
        <v>0</v>
      </c>
      <c r="C14" s="111" t="s">
        <v>777</v>
      </c>
    </row>
    <row r="15" spans="1:4">
      <c r="A15" s="87" t="s">
        <v>4</v>
      </c>
      <c r="B15" s="6" t="s">
        <v>18</v>
      </c>
      <c r="C15" s="133">
        <f>C17+C20+C26+C29+C37+C41</f>
        <v>3531726.33</v>
      </c>
    </row>
    <row r="16" spans="1:4">
      <c r="A16" s="87" t="s">
        <v>5</v>
      </c>
      <c r="B16" s="6" t="s">
        <v>19</v>
      </c>
      <c r="C16" s="133">
        <f>C17</f>
        <v>1151000</v>
      </c>
    </row>
    <row r="17" spans="1:4">
      <c r="A17" s="89" t="s">
        <v>6</v>
      </c>
      <c r="B17" s="7" t="s">
        <v>20</v>
      </c>
      <c r="C17" s="134">
        <f>SUM(C18:C19)</f>
        <v>1151000</v>
      </c>
    </row>
    <row r="18" spans="1:4" ht="97.5">
      <c r="A18" s="88" t="s">
        <v>7</v>
      </c>
      <c r="B18" s="7" t="s">
        <v>21</v>
      </c>
      <c r="C18" s="134">
        <f>1150000</f>
        <v>1150000</v>
      </c>
      <c r="D18" s="407"/>
    </row>
    <row r="19" spans="1:4" s="58" customFormat="1" ht="63">
      <c r="A19" s="88" t="s">
        <v>890</v>
      </c>
      <c r="B19" s="7" t="s">
        <v>891</v>
      </c>
      <c r="C19" s="134">
        <v>1000</v>
      </c>
      <c r="D19" s="407"/>
    </row>
    <row r="20" spans="1:4" ht="47.25">
      <c r="A20" s="87" t="s">
        <v>8</v>
      </c>
      <c r="B20" s="6" t="s">
        <v>37</v>
      </c>
      <c r="C20" s="133">
        <f>C21</f>
        <v>1686226.33</v>
      </c>
    </row>
    <row r="21" spans="1:4" ht="47.25">
      <c r="A21" s="89" t="s">
        <v>9</v>
      </c>
      <c r="B21" s="57" t="s">
        <v>120</v>
      </c>
      <c r="C21" s="134">
        <f>C22+C23+C24+C25</f>
        <v>1686226.33</v>
      </c>
    </row>
    <row r="22" spans="1:4" ht="94.5">
      <c r="A22" s="90" t="s">
        <v>121</v>
      </c>
      <c r="B22" s="57" t="s">
        <v>116</v>
      </c>
      <c r="C22" s="135">
        <f>836231.76+36538.8-1197.47</f>
        <v>871573.09000000008</v>
      </c>
      <c r="D22" s="407"/>
    </row>
    <row r="23" spans="1:4" ht="110.25">
      <c r="A23" s="91" t="s">
        <v>122</v>
      </c>
      <c r="B23" s="57" t="s">
        <v>117</v>
      </c>
      <c r="C23" s="135">
        <f>3984.38+442.52-372.64</f>
        <v>4054.2599999999998</v>
      </c>
      <c r="D23" s="407"/>
    </row>
    <row r="24" spans="1:4" ht="94.5">
      <c r="A24" s="91" t="s">
        <v>123</v>
      </c>
      <c r="B24" s="57" t="s">
        <v>118</v>
      </c>
      <c r="C24" s="135">
        <f>867078.46+59659.51+1512.2</f>
        <v>928250.16999999993</v>
      </c>
      <c r="D24" s="407"/>
    </row>
    <row r="25" spans="1:4" ht="94.5">
      <c r="A25" s="90" t="s">
        <v>124</v>
      </c>
      <c r="B25" s="57" t="s">
        <v>119</v>
      </c>
      <c r="C25" s="135">
        <f>-103909.9-11614.62-2126.67</f>
        <v>-117651.18999999999</v>
      </c>
      <c r="D25" s="407"/>
    </row>
    <row r="26" spans="1:4">
      <c r="A26" s="87" t="s">
        <v>10</v>
      </c>
      <c r="B26" s="6" t="s">
        <v>22</v>
      </c>
      <c r="C26" s="133">
        <f>C27</f>
        <v>49500</v>
      </c>
    </row>
    <row r="27" spans="1:4">
      <c r="A27" s="89" t="s">
        <v>24</v>
      </c>
      <c r="B27" s="7" t="s">
        <v>23</v>
      </c>
      <c r="C27" s="134">
        <f>C28</f>
        <v>49500</v>
      </c>
    </row>
    <row r="28" spans="1:4">
      <c r="A28" s="88" t="s">
        <v>24</v>
      </c>
      <c r="B28" s="7" t="s">
        <v>25</v>
      </c>
      <c r="C28" s="134">
        <v>49500</v>
      </c>
    </row>
    <row r="29" spans="1:4">
      <c r="A29" s="87" t="s">
        <v>11</v>
      </c>
      <c r="B29" s="6" t="s">
        <v>27</v>
      </c>
      <c r="C29" s="133">
        <f>C30+C32</f>
        <v>605000</v>
      </c>
    </row>
    <row r="30" spans="1:4">
      <c r="A30" s="89" t="s">
        <v>26</v>
      </c>
      <c r="B30" s="7" t="s">
        <v>28</v>
      </c>
      <c r="C30" s="134">
        <f>C31</f>
        <v>70000</v>
      </c>
    </row>
    <row r="31" spans="1:4" ht="66">
      <c r="A31" s="92" t="s">
        <v>126</v>
      </c>
      <c r="B31" s="7" t="s">
        <v>29</v>
      </c>
      <c r="C31" s="134">
        <v>70000</v>
      </c>
    </row>
    <row r="32" spans="1:4">
      <c r="A32" s="93" t="s">
        <v>30</v>
      </c>
      <c r="B32" s="7" t="s">
        <v>31</v>
      </c>
      <c r="C32" s="136">
        <f>C33+C35</f>
        <v>535000</v>
      </c>
    </row>
    <row r="33" spans="1:5" s="58" customFormat="1" ht="16.5">
      <c r="A33" s="94" t="s">
        <v>125</v>
      </c>
      <c r="B33" s="62" t="s">
        <v>157</v>
      </c>
      <c r="C33" s="136">
        <f>C34</f>
        <v>500000</v>
      </c>
    </row>
    <row r="34" spans="1:5" s="58" customFormat="1" ht="49.5">
      <c r="A34" s="92" t="s">
        <v>127</v>
      </c>
      <c r="B34" s="62" t="s">
        <v>133</v>
      </c>
      <c r="C34" s="136">
        <f>110000+130000+160000+100000</f>
        <v>500000</v>
      </c>
      <c r="D34" s="407"/>
      <c r="E34" s="407"/>
    </row>
    <row r="35" spans="1:5" s="58" customFormat="1" ht="16.5">
      <c r="A35" s="95" t="s">
        <v>131</v>
      </c>
      <c r="B35" s="62" t="s">
        <v>129</v>
      </c>
      <c r="C35" s="136">
        <f>C36</f>
        <v>35000</v>
      </c>
    </row>
    <row r="36" spans="1:5" ht="49.5">
      <c r="A36" s="96" t="s">
        <v>128</v>
      </c>
      <c r="B36" s="62" t="s">
        <v>130</v>
      </c>
      <c r="C36" s="136">
        <v>35000</v>
      </c>
    </row>
    <row r="37" spans="1:5" ht="48.75" customHeight="1">
      <c r="A37" s="87" t="s">
        <v>12</v>
      </c>
      <c r="B37" s="6" t="s">
        <v>32</v>
      </c>
      <c r="C37" s="133">
        <f>C38</f>
        <v>30000</v>
      </c>
    </row>
    <row r="38" spans="1:5">
      <c r="A38" s="93" t="s">
        <v>13</v>
      </c>
      <c r="B38" s="11" t="s">
        <v>33</v>
      </c>
      <c r="C38" s="136">
        <f>C39</f>
        <v>30000</v>
      </c>
    </row>
    <row r="39" spans="1:5">
      <c r="A39" s="98" t="s">
        <v>14</v>
      </c>
      <c r="B39" s="11" t="s">
        <v>34</v>
      </c>
      <c r="C39" s="136">
        <f>C40</f>
        <v>30000</v>
      </c>
    </row>
    <row r="40" spans="1:5" ht="49.5">
      <c r="A40" s="425" t="s">
        <v>132</v>
      </c>
      <c r="B40" s="11" t="s">
        <v>1</v>
      </c>
      <c r="C40" s="136">
        <v>30000</v>
      </c>
    </row>
    <row r="41" spans="1:5" s="58" customFormat="1" ht="33">
      <c r="A41" s="454" t="s">
        <v>892</v>
      </c>
      <c r="B41" s="15" t="s">
        <v>893</v>
      </c>
      <c r="C41" s="137">
        <f>C42</f>
        <v>10000</v>
      </c>
      <c r="D41" s="407"/>
    </row>
    <row r="42" spans="1:5" s="58" customFormat="1" ht="99">
      <c r="A42" s="425" t="s">
        <v>894</v>
      </c>
      <c r="B42" s="11" t="s">
        <v>895</v>
      </c>
      <c r="C42" s="136">
        <v>10000</v>
      </c>
    </row>
    <row r="43" spans="1:5">
      <c r="A43" s="99" t="s">
        <v>15</v>
      </c>
      <c r="B43" s="15" t="s">
        <v>35</v>
      </c>
      <c r="C43" s="137">
        <f>C44</f>
        <v>24573000</v>
      </c>
    </row>
    <row r="44" spans="1:5" ht="47.25">
      <c r="A44" s="100" t="s">
        <v>16</v>
      </c>
      <c r="B44" s="11" t="s">
        <v>36</v>
      </c>
      <c r="C44" s="136">
        <f>C45+C57+C62+C48</f>
        <v>24573000</v>
      </c>
    </row>
    <row r="45" spans="1:5" ht="31.5">
      <c r="A45" s="145" t="s">
        <v>160</v>
      </c>
      <c r="B45" s="141" t="s">
        <v>167</v>
      </c>
      <c r="C45" s="137">
        <f>C46</f>
        <v>15673200</v>
      </c>
    </row>
    <row r="46" spans="1:5" ht="53.25" customHeight="1">
      <c r="A46" s="101" t="s">
        <v>750</v>
      </c>
      <c r="B46" s="69" t="s">
        <v>673</v>
      </c>
      <c r="C46" s="136">
        <f>C47</f>
        <v>15673200</v>
      </c>
    </row>
    <row r="47" spans="1:5" ht="49.5">
      <c r="A47" s="97" t="s">
        <v>749</v>
      </c>
      <c r="B47" s="69" t="s">
        <v>672</v>
      </c>
      <c r="C47" s="136">
        <f>15673200</f>
        <v>15673200</v>
      </c>
      <c r="D47" s="407"/>
    </row>
    <row r="48" spans="1:5" s="411" customFormat="1" ht="53.25" customHeight="1">
      <c r="A48" s="417" t="s">
        <v>173</v>
      </c>
      <c r="B48" s="418" t="s">
        <v>174</v>
      </c>
      <c r="C48" s="137">
        <f>C51+C49</f>
        <v>5538900</v>
      </c>
    </row>
    <row r="49" spans="1:4" s="411" customFormat="1" ht="1.5" hidden="1" customHeight="1">
      <c r="A49" s="419" t="s">
        <v>761</v>
      </c>
      <c r="B49" s="420" t="s">
        <v>762</v>
      </c>
      <c r="C49" s="137">
        <v>0</v>
      </c>
    </row>
    <row r="50" spans="1:4" s="411" customFormat="1" ht="0.75" hidden="1" customHeight="1">
      <c r="A50" s="419" t="s">
        <v>760</v>
      </c>
      <c r="B50" s="420" t="s">
        <v>763</v>
      </c>
      <c r="C50" s="137">
        <v>0</v>
      </c>
    </row>
    <row r="51" spans="1:4" s="58" customFormat="1" ht="30.75" customHeight="1">
      <c r="A51" s="414" t="s">
        <v>175</v>
      </c>
      <c r="B51" s="143" t="s">
        <v>176</v>
      </c>
      <c r="C51" s="137">
        <f>C52+C53+C54+C55+C56</f>
        <v>5538900</v>
      </c>
    </row>
    <row r="52" spans="1:4" s="58" customFormat="1" ht="47.25" customHeight="1">
      <c r="A52" s="66" t="s">
        <v>775</v>
      </c>
      <c r="B52" s="138" t="s">
        <v>177</v>
      </c>
      <c r="C52" s="136">
        <v>413000</v>
      </c>
    </row>
    <row r="53" spans="1:4" s="58" customFormat="1" ht="47.25" customHeight="1">
      <c r="A53" s="431" t="s">
        <v>830</v>
      </c>
      <c r="B53" s="138" t="s">
        <v>177</v>
      </c>
      <c r="C53" s="136">
        <f>725000-144000</f>
        <v>581000</v>
      </c>
      <c r="D53" s="453"/>
    </row>
    <row r="54" spans="1:4" s="58" customFormat="1" ht="47.25" customHeight="1">
      <c r="A54" s="431" t="s">
        <v>831</v>
      </c>
      <c r="B54" s="138" t="s">
        <v>177</v>
      </c>
      <c r="C54" s="136">
        <v>564900</v>
      </c>
    </row>
    <row r="55" spans="1:4" s="58" customFormat="1" ht="71.25" customHeight="1">
      <c r="A55" s="435" t="s">
        <v>832</v>
      </c>
      <c r="B55" s="138" t="s">
        <v>177</v>
      </c>
      <c r="C55" s="136">
        <v>1980000</v>
      </c>
    </row>
    <row r="56" spans="1:4" s="58" customFormat="1" ht="58.5" customHeight="1">
      <c r="A56" s="435" t="s">
        <v>833</v>
      </c>
      <c r="B56" s="138" t="s">
        <v>177</v>
      </c>
      <c r="C56" s="136">
        <v>2000000</v>
      </c>
    </row>
    <row r="57" spans="1:4" ht="33">
      <c r="A57" s="433" t="s">
        <v>158</v>
      </c>
      <c r="B57" s="15" t="s">
        <v>168</v>
      </c>
      <c r="C57" s="137">
        <f>C58+C60</f>
        <v>210500</v>
      </c>
    </row>
    <row r="58" spans="1:4" ht="49.5">
      <c r="A58" s="434" t="s">
        <v>107</v>
      </c>
      <c r="B58" s="69" t="s">
        <v>764</v>
      </c>
      <c r="C58" s="136">
        <f>C59</f>
        <v>700</v>
      </c>
    </row>
    <row r="59" spans="1:4" ht="148.5">
      <c r="A59" s="92" t="s">
        <v>776</v>
      </c>
      <c r="B59" s="69" t="s">
        <v>765</v>
      </c>
      <c r="C59" s="136">
        <v>700</v>
      </c>
    </row>
    <row r="60" spans="1:4" ht="54.75" customHeight="1">
      <c r="A60" s="432" t="s">
        <v>751</v>
      </c>
      <c r="B60" s="69" t="s">
        <v>169</v>
      </c>
      <c r="C60" s="136">
        <f>C61</f>
        <v>209800</v>
      </c>
    </row>
    <row r="61" spans="1:4" ht="70.5" customHeight="1">
      <c r="A61" s="92" t="s">
        <v>752</v>
      </c>
      <c r="B61" s="69" t="s">
        <v>170</v>
      </c>
      <c r="C61" s="136">
        <v>209800</v>
      </c>
    </row>
    <row r="62" spans="1:4" s="58" customFormat="1" ht="32.25" customHeight="1">
      <c r="A62" s="140" t="s">
        <v>159</v>
      </c>
      <c r="B62" s="141" t="s">
        <v>171</v>
      </c>
      <c r="C62" s="137">
        <f>C63+C64</f>
        <v>3150400</v>
      </c>
    </row>
    <row r="63" spans="1:4" s="58" customFormat="1" ht="53.25" customHeight="1">
      <c r="A63" s="456" t="s">
        <v>134</v>
      </c>
      <c r="B63" s="103" t="s">
        <v>172</v>
      </c>
      <c r="C63" s="136">
        <f>1279200+1036000+612800</f>
        <v>2928000</v>
      </c>
      <c r="D63" s="453">
        <v>612800</v>
      </c>
    </row>
    <row r="64" spans="1:4" s="58" customFormat="1" ht="116.25" customHeight="1">
      <c r="A64" s="457" t="s">
        <v>898</v>
      </c>
      <c r="B64" s="103" t="s">
        <v>172</v>
      </c>
      <c r="C64" s="136">
        <v>222400</v>
      </c>
      <c r="D64" s="453"/>
    </row>
    <row r="65" spans="1:5">
      <c r="A65" s="102" t="s">
        <v>17</v>
      </c>
      <c r="B65" s="15"/>
      <c r="C65" s="137">
        <f>C15+C43</f>
        <v>28104726.329999998</v>
      </c>
    </row>
    <row r="66" spans="1:5" ht="18.75">
      <c r="A66" s="35"/>
      <c r="B66" s="465"/>
      <c r="C66" s="465"/>
      <c r="E66" s="2"/>
    </row>
    <row r="68" spans="1:5">
      <c r="A68" s="17" t="s">
        <v>904</v>
      </c>
      <c r="C68" s="17" t="s">
        <v>905</v>
      </c>
    </row>
  </sheetData>
  <mergeCells count="7">
    <mergeCell ref="A2:D2"/>
    <mergeCell ref="A3:C4"/>
    <mergeCell ref="A5:C5"/>
    <mergeCell ref="A11:C12"/>
    <mergeCell ref="B66:C66"/>
    <mergeCell ref="B8:C8"/>
    <mergeCell ref="A9:C9"/>
  </mergeCells>
  <phoneticPr fontId="14" type="noConversion"/>
  <pageMargins left="0.70866141732283472" right="0.70866141732283472" top="0.74803149606299213" bottom="0.74803149606299213" header="0.31496062992125984" footer="0.31496062992125984"/>
  <pageSetup paperSize="9" scale="75" fitToHeight="2"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Z26"/>
  <sheetViews>
    <sheetView tabSelected="1" view="pageBreakPreview" topLeftCell="A7" zoomScale="70" zoomScaleSheetLayoutView="70" workbookViewId="0">
      <selection activeCell="R24" sqref="R24"/>
    </sheetView>
  </sheetViews>
  <sheetFormatPr defaultColWidth="9.140625" defaultRowHeight="18.75"/>
  <cols>
    <col min="1" max="1" width="34.28515625" style="38" customWidth="1"/>
    <col min="2" max="2" width="23.5703125" style="3" customWidth="1"/>
    <col min="3" max="3" width="14.28515625" style="3" customWidth="1"/>
    <col min="4" max="4" width="12.28515625" style="3" customWidth="1"/>
    <col min="5" max="5" width="24.5703125" style="58" customWidth="1"/>
    <col min="6" max="6" width="13.85546875" style="58" customWidth="1"/>
    <col min="7" max="7" width="11.140625" style="58" customWidth="1"/>
    <col min="8" max="8" width="23.42578125" style="58" customWidth="1"/>
    <col min="9" max="9" width="11.85546875" style="58" customWidth="1"/>
    <col min="10" max="10" width="10.85546875" style="58" customWidth="1"/>
    <col min="11" max="11" width="24.5703125" style="58" customWidth="1"/>
    <col min="12" max="16384" width="9.140625" style="58"/>
  </cols>
  <sheetData>
    <row r="1" spans="1:11">
      <c r="K1" s="444" t="s">
        <v>872</v>
      </c>
    </row>
    <row r="2" spans="1:11">
      <c r="H2" s="505" t="s">
        <v>903</v>
      </c>
      <c r="I2" s="505"/>
      <c r="J2" s="505"/>
      <c r="K2" s="505"/>
    </row>
    <row r="3" spans="1:11">
      <c r="H3" s="505" t="s">
        <v>864</v>
      </c>
      <c r="I3" s="505"/>
      <c r="J3" s="505"/>
      <c r="K3" s="505"/>
    </row>
    <row r="4" spans="1:11">
      <c r="E4" s="445" t="s">
        <v>873</v>
      </c>
      <c r="F4" s="445"/>
      <c r="G4" s="445"/>
      <c r="H4" s="445"/>
      <c r="I4" s="445"/>
      <c r="J4" s="445"/>
      <c r="K4" s="445"/>
    </row>
    <row r="8" spans="1:11">
      <c r="F8" s="343"/>
      <c r="G8" s="506" t="s">
        <v>759</v>
      </c>
      <c r="H8" s="506"/>
      <c r="I8" s="506"/>
      <c r="J8" s="506"/>
      <c r="K8" s="506"/>
    </row>
    <row r="9" spans="1:11">
      <c r="F9" s="343"/>
      <c r="G9" s="344" t="s">
        <v>703</v>
      </c>
      <c r="H9" s="507" t="s">
        <v>829</v>
      </c>
      <c r="I9" s="507"/>
      <c r="J9" s="507"/>
      <c r="K9" s="507"/>
    </row>
    <row r="10" spans="1:11">
      <c r="F10" s="508" t="s">
        <v>718</v>
      </c>
      <c r="G10" s="508"/>
      <c r="H10" s="508"/>
      <c r="I10" s="508"/>
      <c r="J10" s="508"/>
      <c r="K10" s="508"/>
    </row>
    <row r="11" spans="1:11">
      <c r="F11" s="343"/>
      <c r="G11" s="502" t="s">
        <v>800</v>
      </c>
      <c r="H11" s="502"/>
      <c r="I11" s="502"/>
      <c r="J11" s="502"/>
      <c r="K11" s="502"/>
    </row>
    <row r="12" spans="1:11" ht="18.75" customHeight="1">
      <c r="A12" s="503" t="s">
        <v>801</v>
      </c>
      <c r="B12" s="503"/>
      <c r="C12" s="503"/>
      <c r="D12" s="503"/>
      <c r="E12" s="503"/>
      <c r="F12" s="503"/>
      <c r="G12" s="503"/>
      <c r="H12" s="503"/>
      <c r="I12" s="503"/>
      <c r="J12" s="503"/>
      <c r="K12" s="503"/>
    </row>
    <row r="13" spans="1:11" ht="47.25" customHeight="1">
      <c r="A13" s="503"/>
      <c r="B13" s="503"/>
      <c r="C13" s="503"/>
      <c r="D13" s="503"/>
      <c r="E13" s="503"/>
      <c r="F13" s="503"/>
      <c r="G13" s="503"/>
      <c r="H13" s="503"/>
      <c r="I13" s="503"/>
      <c r="J13" s="503"/>
      <c r="K13" s="503"/>
    </row>
    <row r="14" spans="1:11" ht="15.75" customHeight="1">
      <c r="A14" s="503"/>
      <c r="B14" s="503"/>
      <c r="C14" s="503"/>
      <c r="D14" s="503"/>
      <c r="E14" s="503"/>
      <c r="F14" s="503"/>
      <c r="G14" s="503"/>
      <c r="H14" s="503"/>
      <c r="I14" s="503"/>
      <c r="J14" s="503"/>
      <c r="K14" s="503"/>
    </row>
    <row r="15" spans="1:11" ht="15.75" customHeight="1">
      <c r="A15" s="504"/>
      <c r="B15" s="504"/>
      <c r="C15" s="504"/>
      <c r="D15" s="504"/>
      <c r="E15" s="504"/>
      <c r="F15" s="504"/>
      <c r="G15" s="504"/>
      <c r="H15" s="504"/>
      <c r="I15" s="504"/>
      <c r="J15" s="504"/>
      <c r="K15" s="504"/>
    </row>
    <row r="16" spans="1:11" s="48" customFormat="1" ht="103.5" customHeight="1">
      <c r="A16" s="326"/>
      <c r="B16" s="345" t="s">
        <v>735</v>
      </c>
      <c r="C16" s="345" t="s">
        <v>704</v>
      </c>
      <c r="D16" s="345" t="s">
        <v>705</v>
      </c>
      <c r="E16" s="345" t="s">
        <v>706</v>
      </c>
      <c r="F16" s="345" t="s">
        <v>736</v>
      </c>
      <c r="G16" s="345" t="s">
        <v>707</v>
      </c>
      <c r="H16" s="345" t="s">
        <v>708</v>
      </c>
      <c r="I16" s="345" t="s">
        <v>737</v>
      </c>
      <c r="J16" s="345" t="s">
        <v>738</v>
      </c>
      <c r="K16" s="345" t="s">
        <v>739</v>
      </c>
    </row>
    <row r="17" spans="1:26">
      <c r="A17" s="346" t="s">
        <v>709</v>
      </c>
      <c r="B17" s="347">
        <v>0</v>
      </c>
      <c r="C17" s="347">
        <v>0</v>
      </c>
      <c r="D17" s="347">
        <v>0</v>
      </c>
      <c r="E17" s="347">
        <v>0</v>
      </c>
      <c r="F17" s="347">
        <v>0</v>
      </c>
      <c r="G17" s="347">
        <v>0</v>
      </c>
      <c r="H17" s="347">
        <v>0</v>
      </c>
      <c r="I17" s="347">
        <v>0</v>
      </c>
      <c r="J17" s="347">
        <v>0</v>
      </c>
      <c r="K17" s="347">
        <v>0</v>
      </c>
    </row>
    <row r="18" spans="1:26">
      <c r="A18" s="348" t="s">
        <v>710</v>
      </c>
      <c r="B18" s="347"/>
      <c r="C18" s="347"/>
      <c r="D18" s="347"/>
      <c r="E18" s="347"/>
      <c r="F18" s="349"/>
      <c r="G18" s="349"/>
      <c r="H18" s="349"/>
      <c r="I18" s="349"/>
      <c r="J18" s="349"/>
      <c r="K18" s="349"/>
    </row>
    <row r="19" spans="1:26" ht="63">
      <c r="A19" s="350" t="s">
        <v>711</v>
      </c>
      <c r="B19" s="347">
        <v>0</v>
      </c>
      <c r="C19" s="347">
        <v>0</v>
      </c>
      <c r="D19" s="347">
        <v>0</v>
      </c>
      <c r="E19" s="347">
        <v>0</v>
      </c>
      <c r="F19" s="347">
        <v>0</v>
      </c>
      <c r="G19" s="347">
        <v>0</v>
      </c>
      <c r="H19" s="347">
        <v>0</v>
      </c>
      <c r="I19" s="347">
        <v>0</v>
      </c>
      <c r="J19" s="347">
        <v>0</v>
      </c>
      <c r="K19" s="347">
        <v>0</v>
      </c>
    </row>
    <row r="20" spans="1:26" ht="94.5">
      <c r="A20" s="350" t="s">
        <v>712</v>
      </c>
      <c r="B20" s="347" t="s">
        <v>713</v>
      </c>
      <c r="C20" s="347"/>
      <c r="D20" s="347"/>
      <c r="E20" s="347" t="s">
        <v>713</v>
      </c>
      <c r="F20" s="347"/>
      <c r="G20" s="347"/>
      <c r="H20" s="347" t="s">
        <v>713</v>
      </c>
      <c r="I20" s="347"/>
      <c r="J20" s="347"/>
      <c r="K20" s="347" t="s">
        <v>713</v>
      </c>
    </row>
    <row r="21" spans="1:26" ht="63">
      <c r="A21" s="351" t="s">
        <v>714</v>
      </c>
      <c r="B21" s="347">
        <v>0</v>
      </c>
      <c r="C21" s="347">
        <v>0</v>
      </c>
      <c r="D21" s="347">
        <v>0</v>
      </c>
      <c r="E21" s="347">
        <v>0</v>
      </c>
      <c r="F21" s="347">
        <v>0</v>
      </c>
      <c r="G21" s="347">
        <v>0</v>
      </c>
      <c r="H21" s="347">
        <v>0</v>
      </c>
      <c r="I21" s="347">
        <v>0</v>
      </c>
      <c r="J21" s="347">
        <v>0</v>
      </c>
      <c r="K21" s="347">
        <v>0</v>
      </c>
    </row>
    <row r="22" spans="1:26" ht="31.5">
      <c r="A22" s="351" t="s">
        <v>715</v>
      </c>
      <c r="B22" s="347"/>
      <c r="C22" s="347"/>
      <c r="D22" s="347"/>
      <c r="E22" s="347"/>
      <c r="F22" s="347"/>
      <c r="G22" s="347"/>
      <c r="H22" s="347"/>
      <c r="I22" s="347"/>
      <c r="J22" s="347"/>
      <c r="K22" s="347"/>
    </row>
    <row r="23" spans="1:26" ht="96.75" customHeight="1">
      <c r="A23" s="350" t="s">
        <v>712</v>
      </c>
      <c r="B23" s="352" t="s">
        <v>716</v>
      </c>
      <c r="C23" s="353"/>
      <c r="D23" s="353"/>
      <c r="E23" s="352" t="s">
        <v>716</v>
      </c>
      <c r="F23" s="349"/>
      <c r="G23" s="349"/>
      <c r="H23" s="352" t="s">
        <v>716</v>
      </c>
      <c r="I23" s="349"/>
      <c r="J23" s="349"/>
      <c r="K23" s="352" t="s">
        <v>716</v>
      </c>
    </row>
    <row r="24" spans="1:26" ht="78.75" customHeight="1">
      <c r="A24" s="1" t="s">
        <v>904</v>
      </c>
      <c r="C24" s="354"/>
      <c r="I24" s="3" t="s">
        <v>905</v>
      </c>
    </row>
    <row r="25" spans="1:26">
      <c r="Z25" s="58" t="s">
        <v>717</v>
      </c>
    </row>
    <row r="26" spans="1:26" ht="113.25" customHeight="1"/>
  </sheetData>
  <mergeCells count="7">
    <mergeCell ref="G11:K11"/>
    <mergeCell ref="A12:K15"/>
    <mergeCell ref="H2:K2"/>
    <mergeCell ref="H3:K3"/>
    <mergeCell ref="G8:K8"/>
    <mergeCell ref="H9:K9"/>
    <mergeCell ref="F10:K10"/>
  </mergeCells>
  <pageMargins left="0.70866141732283472" right="0.43" top="0.74803149606299213" bottom="0.74803149606299213" header="0.31496062992125984" footer="0.31496062992125984"/>
  <pageSetup paperSize="9" scale="3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F60"/>
  <sheetViews>
    <sheetView topLeftCell="A55" zoomScale="130" zoomScaleNormal="130" workbookViewId="0">
      <selection activeCell="A70" sqref="A70"/>
    </sheetView>
  </sheetViews>
  <sheetFormatPr defaultColWidth="9.140625" defaultRowHeight="15.75"/>
  <cols>
    <col min="1" max="1" width="44.140625" style="17" customWidth="1"/>
    <col min="2" max="2" width="28.42578125" style="17" customWidth="1"/>
    <col min="3" max="3" width="16" style="17" customWidth="1"/>
    <col min="4" max="4" width="17.140625" style="58" customWidth="1"/>
    <col min="5" max="5" width="10.85546875" style="58" bestFit="1" customWidth="1"/>
    <col min="6" max="6" width="12.42578125" style="58" customWidth="1"/>
    <col min="7" max="16384" width="9.140625" style="58"/>
  </cols>
  <sheetData>
    <row r="1" spans="1:5">
      <c r="D1" s="17" t="s">
        <v>839</v>
      </c>
    </row>
    <row r="2" spans="1:5">
      <c r="A2" s="467" t="s">
        <v>900</v>
      </c>
      <c r="B2" s="467"/>
      <c r="C2" s="467"/>
      <c r="D2" s="467"/>
      <c r="E2" s="467"/>
    </row>
    <row r="3" spans="1:5">
      <c r="B3" s="463" t="s">
        <v>837</v>
      </c>
      <c r="C3" s="463"/>
      <c r="D3" s="463"/>
    </row>
    <row r="4" spans="1:5">
      <c r="B4" s="463"/>
      <c r="C4" s="463"/>
      <c r="D4" s="463"/>
    </row>
    <row r="5" spans="1:5">
      <c r="B5" s="463" t="s">
        <v>836</v>
      </c>
      <c r="C5" s="463"/>
      <c r="D5" s="463"/>
    </row>
    <row r="6" spans="1:5">
      <c r="B6" s="437"/>
      <c r="C6" s="437"/>
      <c r="D6" s="437"/>
    </row>
    <row r="7" spans="1:5">
      <c r="B7" s="437"/>
      <c r="C7" s="437"/>
      <c r="D7" s="437" t="s">
        <v>840</v>
      </c>
    </row>
    <row r="8" spans="1:5">
      <c r="B8" s="466" t="s">
        <v>821</v>
      </c>
      <c r="C8" s="466"/>
      <c r="D8" s="466"/>
    </row>
    <row r="9" spans="1:5">
      <c r="A9" s="466" t="s">
        <v>724</v>
      </c>
      <c r="B9" s="466"/>
      <c r="C9" s="466"/>
      <c r="D9" s="466"/>
    </row>
    <row r="10" spans="1:5">
      <c r="A10" s="355"/>
      <c r="B10" s="467" t="s">
        <v>778</v>
      </c>
      <c r="C10" s="467"/>
      <c r="D10" s="467"/>
    </row>
    <row r="11" spans="1:5" ht="52.5" customHeight="1">
      <c r="A11" s="464" t="s">
        <v>784</v>
      </c>
      <c r="B11" s="464"/>
      <c r="C11" s="464"/>
    </row>
    <row r="12" spans="1:5" ht="15.75" customHeight="1">
      <c r="A12" s="464"/>
      <c r="B12" s="464"/>
      <c r="C12" s="464"/>
    </row>
    <row r="13" spans="1:5">
      <c r="C13" s="4"/>
      <c r="D13" s="4" t="s">
        <v>81</v>
      </c>
    </row>
    <row r="14" spans="1:5" ht="47.25">
      <c r="A14" s="106" t="s">
        <v>2</v>
      </c>
      <c r="B14" s="106" t="s">
        <v>0</v>
      </c>
      <c r="C14" s="111" t="s">
        <v>733</v>
      </c>
      <c r="D14" s="111" t="s">
        <v>779</v>
      </c>
    </row>
    <row r="15" spans="1:5" ht="31.5">
      <c r="A15" s="5" t="s">
        <v>4</v>
      </c>
      <c r="B15" s="6" t="s">
        <v>18</v>
      </c>
      <c r="C15" s="133">
        <f>C17+C19+C25+C28+C36</f>
        <v>3159284.26</v>
      </c>
      <c r="D15" s="133">
        <f>D17+D19+D25+D28+D36</f>
        <v>3302931.8600000003</v>
      </c>
    </row>
    <row r="16" spans="1:5">
      <c r="A16" s="5" t="s">
        <v>5</v>
      </c>
      <c r="B16" s="6" t="s">
        <v>19</v>
      </c>
      <c r="C16" s="133">
        <f>C17</f>
        <v>1170000</v>
      </c>
      <c r="D16" s="133">
        <f>D17</f>
        <v>1200000</v>
      </c>
    </row>
    <row r="17" spans="1:6">
      <c r="A17" s="8" t="s">
        <v>6</v>
      </c>
      <c r="B17" s="7" t="s">
        <v>20</v>
      </c>
      <c r="C17" s="134">
        <f>SUM(C18:C18)</f>
        <v>1170000</v>
      </c>
      <c r="D17" s="134">
        <f>SUM(D18:D18)</f>
        <v>1200000</v>
      </c>
    </row>
    <row r="18" spans="1:6" ht="129">
      <c r="A18" s="9" t="s">
        <v>7</v>
      </c>
      <c r="B18" s="7" t="s">
        <v>21</v>
      </c>
      <c r="C18" s="134">
        <v>1170000</v>
      </c>
      <c r="D18" s="134">
        <v>1200000</v>
      </c>
    </row>
    <row r="19" spans="1:6" ht="63">
      <c r="A19" s="5" t="s">
        <v>8</v>
      </c>
      <c r="B19" s="6" t="s">
        <v>37</v>
      </c>
      <c r="C19" s="133">
        <f>C20</f>
        <v>1689784.26</v>
      </c>
      <c r="D19" s="133">
        <f>D20</f>
        <v>1778431.86</v>
      </c>
    </row>
    <row r="20" spans="1:6" ht="47.25">
      <c r="A20" s="8" t="s">
        <v>9</v>
      </c>
      <c r="B20" s="57" t="s">
        <v>120</v>
      </c>
      <c r="C20" s="134">
        <f>C21+C22+C23+C24</f>
        <v>1689784.26</v>
      </c>
      <c r="D20" s="134">
        <f>D21+D22+D23+D24</f>
        <v>1778431.86</v>
      </c>
    </row>
    <row r="21" spans="1:6" ht="110.25">
      <c r="A21" s="60" t="s">
        <v>121</v>
      </c>
      <c r="B21" s="57" t="s">
        <v>116</v>
      </c>
      <c r="C21" s="135">
        <f>859523.87+40765.32</f>
        <v>900289.19</v>
      </c>
      <c r="D21" s="135">
        <f>890449.1+45321.24</f>
        <v>935770.34</v>
      </c>
      <c r="E21" s="407">
        <v>40765.32</v>
      </c>
      <c r="F21" s="459">
        <v>45321.24</v>
      </c>
    </row>
    <row r="22" spans="1:6" ht="141.75">
      <c r="A22" s="61" t="s">
        <v>122</v>
      </c>
      <c r="B22" s="57" t="s">
        <v>117</v>
      </c>
      <c r="C22" s="135">
        <f>4516.04+105.24</f>
        <v>4621.28</v>
      </c>
      <c r="D22" s="135">
        <f>4729.83+119.19</f>
        <v>4849.0199999999995</v>
      </c>
      <c r="E22" s="407">
        <v>105.24</v>
      </c>
      <c r="F22" s="459">
        <v>119.19</v>
      </c>
    </row>
    <row r="23" spans="1:6" ht="126">
      <c r="A23" s="61" t="s">
        <v>123</v>
      </c>
      <c r="B23" s="57" t="s">
        <v>118</v>
      </c>
      <c r="C23" s="135">
        <f>0+924962.01</f>
        <v>924962.01</v>
      </c>
      <c r="D23" s="135">
        <f>0+980830.72</f>
        <v>980830.71999999997</v>
      </c>
      <c r="E23" s="458">
        <v>924962.01</v>
      </c>
      <c r="F23" s="459">
        <v>980830.71999999997</v>
      </c>
    </row>
    <row r="24" spans="1:6" ht="126">
      <c r="A24" s="60" t="s">
        <v>124</v>
      </c>
      <c r="B24" s="57" t="s">
        <v>119</v>
      </c>
      <c r="C24" s="135">
        <f>-106844.83-33243.39</f>
        <v>-140088.22</v>
      </c>
      <c r="D24" s="135">
        <f>-113134.3-29883.92</f>
        <v>-143018.22</v>
      </c>
      <c r="E24" s="458">
        <v>-33243.39</v>
      </c>
      <c r="F24" s="459">
        <v>-29883.919999999998</v>
      </c>
    </row>
    <row r="25" spans="1:6">
      <c r="A25" s="5" t="s">
        <v>10</v>
      </c>
      <c r="B25" s="6" t="s">
        <v>22</v>
      </c>
      <c r="C25" s="133">
        <f>C26</f>
        <v>49500</v>
      </c>
      <c r="D25" s="133">
        <f>D26</f>
        <v>49500</v>
      </c>
    </row>
    <row r="26" spans="1:6">
      <c r="A26" s="8" t="s">
        <v>24</v>
      </c>
      <c r="B26" s="7" t="s">
        <v>23</v>
      </c>
      <c r="C26" s="134">
        <f>C27</f>
        <v>49500</v>
      </c>
      <c r="D26" s="134">
        <f>D27</f>
        <v>49500</v>
      </c>
    </row>
    <row r="27" spans="1:6">
      <c r="A27" s="9" t="s">
        <v>24</v>
      </c>
      <c r="B27" s="7" t="s">
        <v>25</v>
      </c>
      <c r="C27" s="134">
        <v>49500</v>
      </c>
      <c r="D27" s="134">
        <v>49500</v>
      </c>
    </row>
    <row r="28" spans="1:6">
      <c r="A28" s="5" t="s">
        <v>11</v>
      </c>
      <c r="B28" s="6" t="s">
        <v>27</v>
      </c>
      <c r="C28" s="133">
        <f>C29+C31</f>
        <v>220000</v>
      </c>
      <c r="D28" s="133">
        <f>D29+D31</f>
        <v>245000</v>
      </c>
    </row>
    <row r="29" spans="1:6">
      <c r="A29" s="8" t="s">
        <v>26</v>
      </c>
      <c r="B29" s="7" t="s">
        <v>28</v>
      </c>
      <c r="C29" s="134">
        <f>C30</f>
        <v>73000</v>
      </c>
      <c r="D29" s="134">
        <f>D30</f>
        <v>75000</v>
      </c>
    </row>
    <row r="30" spans="1:6" ht="82.5">
      <c r="A30" s="64" t="s">
        <v>126</v>
      </c>
      <c r="B30" s="7" t="s">
        <v>29</v>
      </c>
      <c r="C30" s="134">
        <v>73000</v>
      </c>
      <c r="D30" s="134">
        <v>75000</v>
      </c>
    </row>
    <row r="31" spans="1:6">
      <c r="A31" s="12" t="s">
        <v>30</v>
      </c>
      <c r="B31" s="7" t="s">
        <v>31</v>
      </c>
      <c r="C31" s="136">
        <f>C32+C34</f>
        <v>147000</v>
      </c>
      <c r="D31" s="136">
        <f>D32+D34</f>
        <v>170000</v>
      </c>
    </row>
    <row r="32" spans="1:6" ht="16.5">
      <c r="A32" s="65" t="s">
        <v>125</v>
      </c>
      <c r="B32" s="62" t="s">
        <v>157</v>
      </c>
      <c r="C32" s="136">
        <f>C33</f>
        <v>100000</v>
      </c>
      <c r="D32" s="136">
        <f>D33</f>
        <v>120000</v>
      </c>
    </row>
    <row r="33" spans="1:5" ht="66">
      <c r="A33" s="64" t="s">
        <v>127</v>
      </c>
      <c r="B33" s="62" t="s">
        <v>133</v>
      </c>
      <c r="C33" s="136">
        <v>100000</v>
      </c>
      <c r="D33" s="136">
        <v>120000</v>
      </c>
    </row>
    <row r="34" spans="1:5" ht="16.5">
      <c r="A34" s="63" t="s">
        <v>131</v>
      </c>
      <c r="B34" s="62" t="s">
        <v>129</v>
      </c>
      <c r="C34" s="136">
        <f>C35</f>
        <v>47000</v>
      </c>
      <c r="D34" s="136">
        <f>D35</f>
        <v>50000</v>
      </c>
    </row>
    <row r="35" spans="1:5" ht="66">
      <c r="A35" s="59" t="s">
        <v>128</v>
      </c>
      <c r="B35" s="62" t="s">
        <v>130</v>
      </c>
      <c r="C35" s="136">
        <v>47000</v>
      </c>
      <c r="D35" s="136">
        <v>50000</v>
      </c>
    </row>
    <row r="36" spans="1:5" ht="47.25">
      <c r="A36" s="5" t="s">
        <v>12</v>
      </c>
      <c r="B36" s="6" t="s">
        <v>32</v>
      </c>
      <c r="C36" s="133">
        <f t="shared" ref="C36:D38" si="0">C37</f>
        <v>30000</v>
      </c>
      <c r="D36" s="133">
        <f t="shared" si="0"/>
        <v>30000</v>
      </c>
    </row>
    <row r="37" spans="1:5" ht="31.5">
      <c r="A37" s="12" t="s">
        <v>13</v>
      </c>
      <c r="B37" s="11" t="s">
        <v>33</v>
      </c>
      <c r="C37" s="136">
        <f t="shared" si="0"/>
        <v>30000</v>
      </c>
      <c r="D37" s="136">
        <f t="shared" si="0"/>
        <v>30000</v>
      </c>
    </row>
    <row r="38" spans="1:5" ht="31.5">
      <c r="A38" s="13" t="s">
        <v>14</v>
      </c>
      <c r="B38" s="11" t="s">
        <v>34</v>
      </c>
      <c r="C38" s="136">
        <f t="shared" si="0"/>
        <v>30000</v>
      </c>
      <c r="D38" s="136">
        <f t="shared" si="0"/>
        <v>30000</v>
      </c>
    </row>
    <row r="39" spans="1:5" ht="49.5">
      <c r="A39" s="66" t="s">
        <v>132</v>
      </c>
      <c r="B39" s="11" t="s">
        <v>1</v>
      </c>
      <c r="C39" s="136">
        <v>30000</v>
      </c>
      <c r="D39" s="136">
        <v>30000</v>
      </c>
    </row>
    <row r="40" spans="1:5">
      <c r="A40" s="14" t="s">
        <v>15</v>
      </c>
      <c r="B40" s="15" t="s">
        <v>35</v>
      </c>
      <c r="C40" s="137">
        <f>C41</f>
        <v>11775410</v>
      </c>
      <c r="D40" s="137">
        <f>D41</f>
        <v>11885700</v>
      </c>
    </row>
    <row r="41" spans="1:5" ht="47.25">
      <c r="A41" s="10" t="s">
        <v>16</v>
      </c>
      <c r="B41" s="11" t="s">
        <v>36</v>
      </c>
      <c r="C41" s="136">
        <f>C42+C48+C53+C45</f>
        <v>11775410</v>
      </c>
      <c r="D41" s="136">
        <f>D42+D48+D53+D45</f>
        <v>11885700</v>
      </c>
    </row>
    <row r="42" spans="1:5" ht="31.5">
      <c r="A42" s="144" t="s">
        <v>160</v>
      </c>
      <c r="B42" s="141" t="s">
        <v>167</v>
      </c>
      <c r="C42" s="137">
        <f>C43</f>
        <v>9902510</v>
      </c>
      <c r="D42" s="137">
        <f>D43</f>
        <v>9966200</v>
      </c>
    </row>
    <row r="43" spans="1:5" ht="63">
      <c r="A43" s="104" t="s">
        <v>750</v>
      </c>
      <c r="B43" s="69" t="s">
        <v>673</v>
      </c>
      <c r="C43" s="136">
        <f>C44</f>
        <v>9902510</v>
      </c>
      <c r="D43" s="136">
        <f>D44</f>
        <v>9966200</v>
      </c>
    </row>
    <row r="44" spans="1:5" ht="63" customHeight="1">
      <c r="A44" s="426" t="s">
        <v>749</v>
      </c>
      <c r="B44" s="69" t="s">
        <v>672</v>
      </c>
      <c r="C44" s="136">
        <f>9902500+10</f>
        <v>9902510</v>
      </c>
      <c r="D44" s="136">
        <v>9966200</v>
      </c>
      <c r="E44" s="452"/>
    </row>
    <row r="45" spans="1:5" ht="47.25">
      <c r="A45" s="142" t="s">
        <v>173</v>
      </c>
      <c r="B45" s="143" t="s">
        <v>174</v>
      </c>
      <c r="C45" s="137">
        <f>C46</f>
        <v>413000</v>
      </c>
      <c r="D45" s="137">
        <f>D46</f>
        <v>413000</v>
      </c>
    </row>
    <row r="46" spans="1:5">
      <c r="A46" s="61" t="s">
        <v>175</v>
      </c>
      <c r="B46" s="138" t="s">
        <v>176</v>
      </c>
      <c r="C46" s="136">
        <f>C47</f>
        <v>413000</v>
      </c>
      <c r="D46" s="136">
        <f>D47</f>
        <v>413000</v>
      </c>
    </row>
    <row r="47" spans="1:5" ht="47.25">
      <c r="A47" s="61" t="s">
        <v>775</v>
      </c>
      <c r="B47" s="138" t="s">
        <v>177</v>
      </c>
      <c r="C47" s="136">
        <v>413000</v>
      </c>
      <c r="D47" s="136">
        <v>413000</v>
      </c>
    </row>
    <row r="48" spans="1:5" ht="28.5">
      <c r="A48" s="139" t="s">
        <v>158</v>
      </c>
      <c r="B48" s="15" t="s">
        <v>168</v>
      </c>
      <c r="C48" s="137">
        <f>C49+C51</f>
        <v>232600</v>
      </c>
      <c r="D48" s="137">
        <f>D49+D51</f>
        <v>255100</v>
      </c>
    </row>
    <row r="49" spans="1:5" ht="47.25">
      <c r="A49" s="400" t="s">
        <v>766</v>
      </c>
      <c r="B49" s="401" t="s">
        <v>767</v>
      </c>
      <c r="C49" s="136">
        <f>C50</f>
        <v>700</v>
      </c>
      <c r="D49" s="136">
        <f>D50</f>
        <v>700</v>
      </c>
    </row>
    <row r="50" spans="1:5" ht="50.25" customHeight="1">
      <c r="A50" s="402" t="s">
        <v>768</v>
      </c>
      <c r="B50" s="403" t="s">
        <v>769</v>
      </c>
      <c r="C50" s="136">
        <v>700</v>
      </c>
      <c r="D50" s="136">
        <v>700</v>
      </c>
    </row>
    <row r="51" spans="1:5" ht="63">
      <c r="A51" s="104" t="s">
        <v>751</v>
      </c>
      <c r="B51" s="69" t="s">
        <v>169</v>
      </c>
      <c r="C51" s="136">
        <f>C52</f>
        <v>231900</v>
      </c>
      <c r="D51" s="136">
        <f>D52</f>
        <v>254400</v>
      </c>
    </row>
    <row r="52" spans="1:5" ht="60" customHeight="1">
      <c r="A52" s="107" t="s">
        <v>752</v>
      </c>
      <c r="B52" s="69" t="s">
        <v>170</v>
      </c>
      <c r="C52" s="136">
        <v>231900</v>
      </c>
      <c r="D52" s="136">
        <v>254400</v>
      </c>
    </row>
    <row r="53" spans="1:5" ht="32.25" customHeight="1">
      <c r="A53" s="140" t="s">
        <v>159</v>
      </c>
      <c r="B53" s="141" t="s">
        <v>171</v>
      </c>
      <c r="C53" s="137">
        <f>C54</f>
        <v>1227300</v>
      </c>
      <c r="D53" s="137">
        <f>D54</f>
        <v>1251400</v>
      </c>
    </row>
    <row r="54" spans="1:5" ht="53.25" customHeight="1">
      <c r="A54" s="108" t="s">
        <v>134</v>
      </c>
      <c r="B54" s="103" t="s">
        <v>172</v>
      </c>
      <c r="C54" s="136">
        <v>1227300</v>
      </c>
      <c r="D54" s="136">
        <v>1251400</v>
      </c>
    </row>
    <row r="55" spans="1:5">
      <c r="A55" s="16" t="s">
        <v>17</v>
      </c>
      <c r="B55" s="15"/>
      <c r="C55" s="137">
        <f>C15+C40</f>
        <v>14934694.26</v>
      </c>
      <c r="D55" s="137">
        <f>D15+D40</f>
        <v>15188631.859999999</v>
      </c>
    </row>
    <row r="56" spans="1:5" ht="18.75">
      <c r="A56" s="70"/>
      <c r="B56" s="465"/>
      <c r="C56" s="465"/>
      <c r="E56" s="2"/>
    </row>
    <row r="60" spans="1:5">
      <c r="A60" s="17" t="s">
        <v>904</v>
      </c>
      <c r="C60" s="17" t="s">
        <v>905</v>
      </c>
    </row>
  </sheetData>
  <mergeCells count="8">
    <mergeCell ref="B3:D4"/>
    <mergeCell ref="B5:D5"/>
    <mergeCell ref="A2:E2"/>
    <mergeCell ref="A11:C12"/>
    <mergeCell ref="B56:C56"/>
    <mergeCell ref="B8:D8"/>
    <mergeCell ref="B10:D10"/>
    <mergeCell ref="A9:D9"/>
  </mergeCells>
  <pageMargins left="0.70866141732283472" right="0.70866141732283472" top="0.74803149606299213" bottom="0.74803149606299213" header="0.31496062992125984" footer="0.31496062992125984"/>
  <pageSetup paperSize="9" scale="76" fitToHeight="3" orientation="portrait" r:id="rId1"/>
  <rowBreaks count="1" manualBreakCount="1">
    <brk id="29" max="3" man="1"/>
  </rowBreaks>
</worksheet>
</file>

<file path=xl/worksheets/sheet3.xml><?xml version="1.0" encoding="utf-8"?>
<worksheet xmlns="http://schemas.openxmlformats.org/spreadsheetml/2006/main" xmlns:r="http://schemas.openxmlformats.org/officeDocument/2006/relationships">
  <dimension ref="A1:G52"/>
  <sheetViews>
    <sheetView topLeftCell="A31" zoomScale="110" zoomScaleNormal="110" workbookViewId="0">
      <selection activeCell="C51" sqref="C51"/>
    </sheetView>
  </sheetViews>
  <sheetFormatPr defaultRowHeight="15.75"/>
  <cols>
    <col min="1" max="1" width="65.140625" style="19" customWidth="1"/>
    <col min="2" max="2" width="21.5703125" style="19" customWidth="1"/>
    <col min="3" max="3" width="21.5703125" style="21" customWidth="1"/>
    <col min="7" max="7" width="7.42578125" bestFit="1" customWidth="1"/>
  </cols>
  <sheetData>
    <row r="1" spans="1:7" s="58" customFormat="1">
      <c r="A1" s="467" t="s">
        <v>887</v>
      </c>
      <c r="B1" s="467"/>
      <c r="C1" s="467"/>
      <c r="D1" s="467"/>
    </row>
    <row r="2" spans="1:7" s="58" customFormat="1">
      <c r="A2" s="467" t="s">
        <v>901</v>
      </c>
      <c r="B2" s="467"/>
      <c r="C2" s="467"/>
      <c r="D2" s="467"/>
      <c r="E2" s="467"/>
    </row>
    <row r="3" spans="1:7" s="58" customFormat="1" ht="15.75" customHeight="1">
      <c r="A3" s="471" t="s">
        <v>841</v>
      </c>
      <c r="B3" s="471"/>
      <c r="C3" s="471"/>
      <c r="D3" s="471"/>
      <c r="E3" s="471"/>
      <c r="F3" s="471"/>
      <c r="G3" s="471"/>
    </row>
    <row r="4" spans="1:7" s="58" customFormat="1">
      <c r="A4" s="471" t="s">
        <v>842</v>
      </c>
      <c r="B4" s="471"/>
      <c r="C4" s="471"/>
      <c r="D4" s="436"/>
    </row>
    <row r="5" spans="1:7" s="58" customFormat="1" ht="15.75" customHeight="1">
      <c r="A5" s="471" t="s">
        <v>843</v>
      </c>
      <c r="B5" s="471"/>
      <c r="C5" s="471"/>
      <c r="D5" s="471"/>
    </row>
    <row r="6" spans="1:7" s="58" customFormat="1">
      <c r="A6" s="430"/>
      <c r="B6" s="430"/>
      <c r="C6" s="21"/>
    </row>
    <row r="7" spans="1:7">
      <c r="B7" s="20" t="s">
        <v>838</v>
      </c>
    </row>
    <row r="8" spans="1:7">
      <c r="A8" s="467" t="s">
        <v>822</v>
      </c>
      <c r="B8" s="467"/>
      <c r="C8" s="467"/>
      <c r="D8" s="467"/>
    </row>
    <row r="9" spans="1:7">
      <c r="A9" s="470" t="s">
        <v>725</v>
      </c>
      <c r="B9" s="470"/>
      <c r="C9" s="470"/>
      <c r="D9" s="73"/>
    </row>
    <row r="10" spans="1:7">
      <c r="A10" s="470" t="s">
        <v>780</v>
      </c>
      <c r="B10" s="470"/>
      <c r="C10" s="470"/>
      <c r="D10" s="73"/>
    </row>
    <row r="12" spans="1:7">
      <c r="A12" s="468" t="s">
        <v>38</v>
      </c>
      <c r="B12" s="469"/>
      <c r="C12" s="469"/>
    </row>
    <row r="13" spans="1:7" ht="32.25" customHeight="1">
      <c r="A13" s="468" t="s">
        <v>782</v>
      </c>
      <c r="B13" s="468"/>
      <c r="C13" s="468"/>
    </row>
    <row r="14" spans="1:7">
      <c r="A14" s="22"/>
    </row>
    <row r="15" spans="1:7">
      <c r="A15" s="23" t="s">
        <v>39</v>
      </c>
      <c r="B15" s="23" t="s">
        <v>39</v>
      </c>
      <c r="C15" s="23" t="s">
        <v>89</v>
      </c>
    </row>
    <row r="16" spans="1:7">
      <c r="A16" s="24" t="s">
        <v>40</v>
      </c>
      <c r="B16" s="24" t="s">
        <v>41</v>
      </c>
      <c r="C16" s="24" t="s">
        <v>777</v>
      </c>
    </row>
    <row r="17" spans="1:3">
      <c r="A17" s="25" t="s">
        <v>42</v>
      </c>
      <c r="B17" s="26" t="s">
        <v>43</v>
      </c>
      <c r="C17" s="53">
        <f>C18+C19+C20+C21+C22+C23</f>
        <v>9550453.2599999998</v>
      </c>
    </row>
    <row r="18" spans="1:3" ht="31.5">
      <c r="A18" s="27" t="s">
        <v>44</v>
      </c>
      <c r="B18" s="28" t="s">
        <v>45</v>
      </c>
      <c r="C18" s="54">
        <v>1402157</v>
      </c>
    </row>
    <row r="19" spans="1:3" ht="51.75" customHeight="1">
      <c r="A19" s="37" t="s">
        <v>884</v>
      </c>
      <c r="B19" s="28" t="s">
        <v>46</v>
      </c>
      <c r="C19" s="54">
        <v>6933568.2599999998</v>
      </c>
    </row>
    <row r="20" spans="1:3" ht="50.25" customHeight="1">
      <c r="A20" s="27" t="s">
        <v>47</v>
      </c>
      <c r="B20" s="28" t="s">
        <v>48</v>
      </c>
      <c r="C20" s="54">
        <v>1071028</v>
      </c>
    </row>
    <row r="21" spans="1:3" s="58" customFormat="1" ht="30" hidden="1" customHeight="1">
      <c r="A21" s="37" t="s">
        <v>161</v>
      </c>
      <c r="B21" s="28" t="s">
        <v>409</v>
      </c>
      <c r="C21" s="54"/>
    </row>
    <row r="22" spans="1:3">
      <c r="A22" s="27" t="s">
        <v>49</v>
      </c>
      <c r="B22" s="28" t="s">
        <v>50</v>
      </c>
      <c r="C22" s="54">
        <v>7000</v>
      </c>
    </row>
    <row r="23" spans="1:3">
      <c r="A23" s="50" t="s">
        <v>108</v>
      </c>
      <c r="B23" s="51" t="s">
        <v>109</v>
      </c>
      <c r="C23" s="54">
        <v>136700</v>
      </c>
    </row>
    <row r="24" spans="1:3">
      <c r="A24" s="25" t="s">
        <v>87</v>
      </c>
      <c r="B24" s="34" t="s">
        <v>88</v>
      </c>
      <c r="C24" s="53">
        <f>C25</f>
        <v>209800</v>
      </c>
    </row>
    <row r="25" spans="1:3">
      <c r="A25" s="27" t="s">
        <v>86</v>
      </c>
      <c r="B25" s="30" t="s">
        <v>85</v>
      </c>
      <c r="C25" s="54">
        <v>209800</v>
      </c>
    </row>
    <row r="26" spans="1:3" ht="31.5">
      <c r="A26" s="25" t="s">
        <v>51</v>
      </c>
      <c r="B26" s="26" t="s">
        <v>52</v>
      </c>
      <c r="C26" s="53">
        <f>SUM(C27:C28)</f>
        <v>3445200</v>
      </c>
    </row>
    <row r="27" spans="1:3">
      <c r="A27" s="37" t="s">
        <v>614</v>
      </c>
      <c r="B27" s="28" t="s">
        <v>53</v>
      </c>
      <c r="C27" s="54">
        <v>1000</v>
      </c>
    </row>
    <row r="28" spans="1:3" ht="31.5">
      <c r="A28" s="37" t="s">
        <v>615</v>
      </c>
      <c r="B28" s="28" t="s">
        <v>55</v>
      </c>
      <c r="C28" s="54">
        <v>3444200</v>
      </c>
    </row>
    <row r="29" spans="1:3">
      <c r="A29" s="25" t="s">
        <v>56</v>
      </c>
      <c r="B29" s="26" t="s">
        <v>57</v>
      </c>
      <c r="C29" s="53">
        <f>SUM(C30+C31)</f>
        <v>3296984.16</v>
      </c>
    </row>
    <row r="30" spans="1:3">
      <c r="A30" s="27" t="s">
        <v>58</v>
      </c>
      <c r="B30" s="28" t="s">
        <v>59</v>
      </c>
      <c r="C30" s="147">
        <v>2115534.16</v>
      </c>
    </row>
    <row r="31" spans="1:3">
      <c r="A31" s="50" t="s">
        <v>111</v>
      </c>
      <c r="B31" s="52" t="s">
        <v>110</v>
      </c>
      <c r="C31" s="54">
        <v>1181450</v>
      </c>
    </row>
    <row r="32" spans="1:3">
      <c r="A32" s="25" t="s">
        <v>60</v>
      </c>
      <c r="B32" s="26" t="s">
        <v>61</v>
      </c>
      <c r="C32" s="53">
        <f>SUM(C33:C34)</f>
        <v>1336558.75</v>
      </c>
    </row>
    <row r="33" spans="1:5">
      <c r="A33" s="27" t="s">
        <v>62</v>
      </c>
      <c r="B33" s="28" t="s">
        <v>63</v>
      </c>
      <c r="C33" s="54">
        <v>37128.75</v>
      </c>
    </row>
    <row r="34" spans="1:5" ht="15" customHeight="1">
      <c r="A34" s="27" t="s">
        <v>75</v>
      </c>
      <c r="B34" s="28" t="s">
        <v>76</v>
      </c>
      <c r="C34" s="54">
        <v>1299430</v>
      </c>
    </row>
    <row r="35" spans="1:5" s="58" customFormat="1" ht="22.5" hidden="1" customHeight="1">
      <c r="A35" s="25" t="s">
        <v>674</v>
      </c>
      <c r="B35" s="34" t="s">
        <v>676</v>
      </c>
      <c r="C35" s="53">
        <f>C36</f>
        <v>0</v>
      </c>
    </row>
    <row r="36" spans="1:5" s="58" customFormat="1" ht="22.5" hidden="1" customHeight="1">
      <c r="A36" s="37" t="s">
        <v>675</v>
      </c>
      <c r="B36" s="52" t="s">
        <v>677</v>
      </c>
      <c r="C36" s="54"/>
    </row>
    <row r="37" spans="1:5">
      <c r="A37" s="25" t="s">
        <v>64</v>
      </c>
      <c r="B37" s="26" t="s">
        <v>65</v>
      </c>
      <c r="C37" s="53">
        <f>C38+C39</f>
        <v>10000</v>
      </c>
    </row>
    <row r="38" spans="1:5" s="58" customFormat="1" ht="31.5">
      <c r="A38" s="37" t="s">
        <v>178</v>
      </c>
      <c r="B38" s="52" t="s">
        <v>179</v>
      </c>
      <c r="C38" s="147">
        <v>10000</v>
      </c>
    </row>
    <row r="39" spans="1:5">
      <c r="A39" s="37" t="s">
        <v>180</v>
      </c>
      <c r="B39" s="28" t="s">
        <v>67</v>
      </c>
      <c r="C39" s="54">
        <v>0</v>
      </c>
    </row>
    <row r="40" spans="1:5">
      <c r="A40" s="25" t="s">
        <v>68</v>
      </c>
      <c r="B40" s="26" t="s">
        <v>69</v>
      </c>
      <c r="C40" s="53">
        <f>C41+C42</f>
        <v>6362686</v>
      </c>
    </row>
    <row r="41" spans="1:5">
      <c r="A41" s="27" t="s">
        <v>70</v>
      </c>
      <c r="B41" s="28" t="s">
        <v>71</v>
      </c>
      <c r="C41" s="54">
        <v>4077486</v>
      </c>
      <c r="E41" s="58"/>
    </row>
    <row r="42" spans="1:5">
      <c r="A42" s="55" t="s">
        <v>112</v>
      </c>
      <c r="B42" s="52" t="s">
        <v>113</v>
      </c>
      <c r="C42" s="54">
        <v>2285200</v>
      </c>
    </row>
    <row r="43" spans="1:5" s="58" customFormat="1">
      <c r="A43" s="25" t="s">
        <v>181</v>
      </c>
      <c r="B43" s="26">
        <v>1000</v>
      </c>
      <c r="C43" s="53">
        <f>C44</f>
        <v>368084</v>
      </c>
    </row>
    <row r="44" spans="1:5" s="58" customFormat="1">
      <c r="A44" s="37" t="s">
        <v>162</v>
      </c>
      <c r="B44" s="28">
        <v>1001</v>
      </c>
      <c r="C44" s="54">
        <v>368084</v>
      </c>
    </row>
    <row r="45" spans="1:5" s="58" customFormat="1">
      <c r="A45" s="25" t="s">
        <v>72</v>
      </c>
      <c r="B45" s="26" t="s">
        <v>73</v>
      </c>
      <c r="C45" s="53">
        <f>C46</f>
        <v>4440000</v>
      </c>
    </row>
    <row r="46" spans="1:5" s="58" customFormat="1">
      <c r="A46" s="27" t="s">
        <v>83</v>
      </c>
      <c r="B46" s="28">
        <v>1102</v>
      </c>
      <c r="C46" s="54">
        <v>4440000</v>
      </c>
    </row>
    <row r="47" spans="1:5">
      <c r="A47" s="25" t="s">
        <v>74</v>
      </c>
      <c r="B47" s="26"/>
      <c r="C47" s="53">
        <f>C17+C24+C26+C29+C32+C37+C40+C43+C45+C35</f>
        <v>29019766.170000002</v>
      </c>
    </row>
    <row r="49" spans="1:3" s="58" customFormat="1">
      <c r="A49" s="112"/>
      <c r="B49" s="112"/>
      <c r="C49" s="21"/>
    </row>
    <row r="51" spans="1:3">
      <c r="A51" s="68" t="s">
        <v>904</v>
      </c>
      <c r="B51" s="68"/>
      <c r="C51" s="113" t="s">
        <v>905</v>
      </c>
    </row>
    <row r="52" spans="1:3">
      <c r="A52"/>
      <c r="B52"/>
    </row>
  </sheetData>
  <mergeCells count="10">
    <mergeCell ref="A1:D1"/>
    <mergeCell ref="A3:G3"/>
    <mergeCell ref="A4:C4"/>
    <mergeCell ref="A5:D5"/>
    <mergeCell ref="A2:E2"/>
    <mergeCell ref="A12:C12"/>
    <mergeCell ref="A13:C13"/>
    <mergeCell ref="A9:C9"/>
    <mergeCell ref="A10:C10"/>
    <mergeCell ref="A8:D8"/>
  </mergeCells>
  <phoneticPr fontId="14" type="noConversion"/>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dimension ref="A1:E53"/>
  <sheetViews>
    <sheetView topLeftCell="A31" workbookViewId="0">
      <selection activeCell="D60" sqref="D60"/>
    </sheetView>
  </sheetViews>
  <sheetFormatPr defaultColWidth="9.140625" defaultRowHeight="15.75"/>
  <cols>
    <col min="1" max="1" width="65.140625" style="77" customWidth="1"/>
    <col min="2" max="3" width="21.5703125" style="77" customWidth="1"/>
    <col min="4" max="4" width="21.5703125" style="21" customWidth="1"/>
    <col min="5" max="5" width="10.140625" style="58" bestFit="1" customWidth="1"/>
    <col min="6" max="7" width="9.140625" style="58"/>
    <col min="8" max="8" width="7.42578125" style="58" bestFit="1" customWidth="1"/>
    <col min="9" max="16384" width="9.140625" style="58"/>
  </cols>
  <sheetData>
    <row r="1" spans="1:5">
      <c r="A1" s="439"/>
      <c r="B1" s="439"/>
      <c r="C1" s="439"/>
      <c r="D1" s="21" t="s">
        <v>863</v>
      </c>
    </row>
    <row r="2" spans="1:5">
      <c r="A2" s="439"/>
      <c r="B2" s="472" t="s">
        <v>902</v>
      </c>
      <c r="C2" s="472"/>
      <c r="D2" s="472"/>
    </row>
    <row r="3" spans="1:5">
      <c r="A3" s="439"/>
      <c r="B3" s="439" t="s">
        <v>864</v>
      </c>
      <c r="C3" s="439"/>
    </row>
    <row r="4" spans="1:5">
      <c r="A4" s="439"/>
      <c r="B4" s="439" t="s">
        <v>865</v>
      </c>
      <c r="C4" s="439"/>
    </row>
    <row r="5" spans="1:5">
      <c r="A5" s="439"/>
      <c r="B5" s="439" t="s">
        <v>780</v>
      </c>
      <c r="C5" s="439"/>
    </row>
    <row r="6" spans="1:5">
      <c r="A6" s="439"/>
      <c r="B6" s="439"/>
      <c r="C6" s="439"/>
    </row>
    <row r="7" spans="1:5">
      <c r="B7" s="20" t="s">
        <v>753</v>
      </c>
      <c r="C7" s="20"/>
    </row>
    <row r="8" spans="1:5">
      <c r="B8" s="473" t="s">
        <v>823</v>
      </c>
      <c r="C8" s="473"/>
      <c r="D8" s="473"/>
    </row>
    <row r="9" spans="1:5" ht="15.75" customHeight="1">
      <c r="A9" s="470" t="s">
        <v>726</v>
      </c>
      <c r="B9" s="470"/>
      <c r="C9" s="470"/>
      <c r="D9" s="470"/>
      <c r="E9" s="75"/>
    </row>
    <row r="10" spans="1:5">
      <c r="A10" s="470" t="s">
        <v>781</v>
      </c>
      <c r="B10" s="470"/>
      <c r="C10" s="470"/>
      <c r="D10" s="470"/>
      <c r="E10" s="82"/>
    </row>
    <row r="12" spans="1:5" ht="15.75" customHeight="1">
      <c r="A12" s="468" t="s">
        <v>38</v>
      </c>
      <c r="B12" s="468"/>
      <c r="C12" s="468"/>
      <c r="D12" s="468"/>
    </row>
    <row r="13" spans="1:5" ht="32.25" customHeight="1">
      <c r="A13" s="468" t="s">
        <v>785</v>
      </c>
      <c r="B13" s="468"/>
      <c r="C13" s="468"/>
      <c r="D13" s="468"/>
    </row>
    <row r="14" spans="1:5">
      <c r="A14" s="76"/>
    </row>
    <row r="15" spans="1:5">
      <c r="A15" s="23" t="s">
        <v>39</v>
      </c>
      <c r="B15" s="23" t="s">
        <v>39</v>
      </c>
      <c r="C15" s="23"/>
      <c r="D15" s="23" t="s">
        <v>89</v>
      </c>
    </row>
    <row r="16" spans="1:5">
      <c r="A16" s="476" t="s">
        <v>40</v>
      </c>
      <c r="B16" s="477" t="s">
        <v>41</v>
      </c>
      <c r="C16" s="474" t="s">
        <v>3</v>
      </c>
      <c r="D16" s="475"/>
    </row>
    <row r="17" spans="1:5">
      <c r="A17" s="476"/>
      <c r="B17" s="478"/>
      <c r="C17" s="415" t="s">
        <v>733</v>
      </c>
      <c r="D17" s="415" t="s">
        <v>779</v>
      </c>
    </row>
    <row r="18" spans="1:5">
      <c r="A18" s="128" t="s">
        <v>42</v>
      </c>
      <c r="B18" s="125" t="s">
        <v>43</v>
      </c>
      <c r="C18" s="114">
        <f>SUM(C19:C22)+C23</f>
        <v>6804329.6400000006</v>
      </c>
      <c r="D18" s="117">
        <f>SUM(D19:D22)+D23</f>
        <v>6722323.4100000001</v>
      </c>
    </row>
    <row r="19" spans="1:5" ht="31.5">
      <c r="A19" s="127" t="s">
        <v>44</v>
      </c>
      <c r="B19" s="121" t="s">
        <v>45</v>
      </c>
      <c r="C19" s="115">
        <v>1793531</v>
      </c>
      <c r="D19" s="118">
        <v>1793531</v>
      </c>
    </row>
    <row r="20" spans="1:5" ht="47.25">
      <c r="A20" s="130" t="s">
        <v>884</v>
      </c>
      <c r="B20" s="121" t="s">
        <v>46</v>
      </c>
      <c r="C20" s="115">
        <v>3984995.64</v>
      </c>
      <c r="D20" s="118">
        <v>4773539.41</v>
      </c>
      <c r="E20" s="79"/>
    </row>
    <row r="21" spans="1:5" ht="47.25">
      <c r="A21" s="127" t="s">
        <v>47</v>
      </c>
      <c r="B21" s="121" t="s">
        <v>48</v>
      </c>
      <c r="C21" s="115">
        <v>1018103</v>
      </c>
      <c r="D21" s="118">
        <v>147553</v>
      </c>
    </row>
    <row r="22" spans="1:5">
      <c r="A22" s="127" t="s">
        <v>49</v>
      </c>
      <c r="B22" s="121" t="s">
        <v>50</v>
      </c>
      <c r="C22" s="115">
        <v>7000</v>
      </c>
      <c r="D22" s="118">
        <v>7000</v>
      </c>
    </row>
    <row r="23" spans="1:5">
      <c r="A23" s="50" t="s">
        <v>108</v>
      </c>
      <c r="B23" s="122" t="s">
        <v>109</v>
      </c>
      <c r="C23" s="115">
        <v>700</v>
      </c>
      <c r="D23" s="118">
        <v>700</v>
      </c>
    </row>
    <row r="24" spans="1:5">
      <c r="A24" s="128" t="s">
        <v>87</v>
      </c>
      <c r="B24" s="123" t="s">
        <v>88</v>
      </c>
      <c r="C24" s="116">
        <f>C25</f>
        <v>231900</v>
      </c>
      <c r="D24" s="117">
        <f>D25</f>
        <v>254400</v>
      </c>
    </row>
    <row r="25" spans="1:5">
      <c r="A25" s="127" t="s">
        <v>86</v>
      </c>
      <c r="B25" s="124" t="s">
        <v>85</v>
      </c>
      <c r="C25" s="115">
        <v>231900</v>
      </c>
      <c r="D25" s="118">
        <v>254400</v>
      </c>
    </row>
    <row r="26" spans="1:5" ht="31.5">
      <c r="A26" s="128" t="s">
        <v>51</v>
      </c>
      <c r="B26" s="125" t="s">
        <v>52</v>
      </c>
      <c r="C26" s="116">
        <f>SUM(C27:C28)</f>
        <v>1654172</v>
      </c>
      <c r="D26" s="117">
        <f>SUM(D27:D28)</f>
        <v>1592407</v>
      </c>
    </row>
    <row r="27" spans="1:5">
      <c r="A27" s="130" t="s">
        <v>614</v>
      </c>
      <c r="B27" s="121" t="s">
        <v>53</v>
      </c>
      <c r="C27" s="115">
        <v>0</v>
      </c>
      <c r="D27" s="118">
        <v>0</v>
      </c>
    </row>
    <row r="28" spans="1:5" ht="37.5" customHeight="1">
      <c r="A28" s="130" t="s">
        <v>615</v>
      </c>
      <c r="B28" s="121" t="s">
        <v>55</v>
      </c>
      <c r="C28" s="115">
        <v>1654172</v>
      </c>
      <c r="D28" s="118">
        <v>1592407</v>
      </c>
    </row>
    <row r="29" spans="1:5">
      <c r="A29" s="128" t="s">
        <v>56</v>
      </c>
      <c r="B29" s="125" t="s">
        <v>57</v>
      </c>
      <c r="C29" s="116">
        <f>SUM(C30:C30)+C31</f>
        <v>1689784.26</v>
      </c>
      <c r="D29" s="117">
        <f>SUM(D30:D30)+D31</f>
        <v>1778431.86</v>
      </c>
    </row>
    <row r="30" spans="1:5">
      <c r="A30" s="127" t="s">
        <v>58</v>
      </c>
      <c r="B30" s="121" t="s">
        <v>59</v>
      </c>
      <c r="C30" s="115">
        <v>1689784.26</v>
      </c>
      <c r="D30" s="118">
        <v>1778431.86</v>
      </c>
    </row>
    <row r="31" spans="1:5">
      <c r="A31" s="50" t="s">
        <v>111</v>
      </c>
      <c r="B31" s="126" t="s">
        <v>110</v>
      </c>
      <c r="C31" s="115">
        <v>0</v>
      </c>
      <c r="D31" s="118">
        <v>0</v>
      </c>
    </row>
    <row r="32" spans="1:5">
      <c r="A32" s="128" t="s">
        <v>60</v>
      </c>
      <c r="B32" s="125" t="s">
        <v>61</v>
      </c>
      <c r="C32" s="116">
        <f>C33+C34</f>
        <v>932240</v>
      </c>
      <c r="D32" s="117">
        <f>D33+D34</f>
        <v>882240</v>
      </c>
    </row>
    <row r="33" spans="1:4">
      <c r="A33" s="127" t="s">
        <v>62</v>
      </c>
      <c r="B33" s="126" t="s">
        <v>63</v>
      </c>
      <c r="C33" s="115">
        <v>0</v>
      </c>
      <c r="D33" s="118">
        <v>0</v>
      </c>
    </row>
    <row r="34" spans="1:4">
      <c r="A34" s="130" t="s">
        <v>75</v>
      </c>
      <c r="B34" s="126" t="s">
        <v>76</v>
      </c>
      <c r="C34" s="337">
        <v>932240</v>
      </c>
      <c r="D34" s="338">
        <v>882240</v>
      </c>
    </row>
    <row r="35" spans="1:4" hidden="1">
      <c r="A35" s="25" t="s">
        <v>674</v>
      </c>
      <c r="B35" s="335" t="s">
        <v>676</v>
      </c>
      <c r="C35" s="118">
        <f>C36</f>
        <v>0</v>
      </c>
      <c r="D35" s="118">
        <f>D36</f>
        <v>0</v>
      </c>
    </row>
    <row r="36" spans="1:4" hidden="1">
      <c r="A36" s="37" t="s">
        <v>675</v>
      </c>
      <c r="B36" s="336" t="s">
        <v>677</v>
      </c>
      <c r="C36" s="118">
        <v>0</v>
      </c>
      <c r="D36" s="119">
        <v>0</v>
      </c>
    </row>
    <row r="37" spans="1:4">
      <c r="A37" s="128" t="s">
        <v>64</v>
      </c>
      <c r="B37" s="339" t="s">
        <v>65</v>
      </c>
      <c r="C37" s="117">
        <f>C38+C39</f>
        <v>0</v>
      </c>
      <c r="D37" s="117">
        <f>D38+D39</f>
        <v>0</v>
      </c>
    </row>
    <row r="38" spans="1:4" ht="31.5">
      <c r="A38" s="37" t="s">
        <v>178</v>
      </c>
      <c r="B38" s="52" t="s">
        <v>179</v>
      </c>
      <c r="C38" s="340">
        <v>0</v>
      </c>
      <c r="D38" s="341">
        <v>0</v>
      </c>
    </row>
    <row r="39" spans="1:4">
      <c r="A39" s="127" t="s">
        <v>66</v>
      </c>
      <c r="B39" s="121" t="s">
        <v>67</v>
      </c>
      <c r="C39" s="115">
        <v>0</v>
      </c>
      <c r="D39" s="118">
        <v>0</v>
      </c>
    </row>
    <row r="40" spans="1:4">
      <c r="A40" s="128" t="s">
        <v>68</v>
      </c>
      <c r="B40" s="125" t="s">
        <v>69</v>
      </c>
      <c r="C40" s="116">
        <f>C41++C42</f>
        <v>3103288</v>
      </c>
      <c r="D40" s="117">
        <f>D41+D42</f>
        <v>3071300</v>
      </c>
    </row>
    <row r="41" spans="1:4">
      <c r="A41" s="127" t="s">
        <v>70</v>
      </c>
      <c r="B41" s="121" t="s">
        <v>71</v>
      </c>
      <c r="C41" s="115">
        <v>1241288</v>
      </c>
      <c r="D41" s="118">
        <v>1241300</v>
      </c>
    </row>
    <row r="42" spans="1:4">
      <c r="A42" s="129" t="s">
        <v>112</v>
      </c>
      <c r="B42" s="126" t="s">
        <v>113</v>
      </c>
      <c r="C42" s="115">
        <v>1862000</v>
      </c>
      <c r="D42" s="118">
        <v>1830000</v>
      </c>
    </row>
    <row r="43" spans="1:4">
      <c r="A43" s="128" t="s">
        <v>181</v>
      </c>
      <c r="B43" s="125">
        <v>1000</v>
      </c>
      <c r="C43" s="116">
        <f>C44</f>
        <v>161753</v>
      </c>
      <c r="D43" s="120">
        <f>D44</f>
        <v>161503</v>
      </c>
    </row>
    <row r="44" spans="1:4">
      <c r="A44" s="130" t="s">
        <v>162</v>
      </c>
      <c r="B44" s="125">
        <v>1001</v>
      </c>
      <c r="C44" s="115">
        <v>161753</v>
      </c>
      <c r="D44" s="118">
        <v>161503</v>
      </c>
    </row>
    <row r="45" spans="1:4">
      <c r="A45" s="128" t="s">
        <v>72</v>
      </c>
      <c r="B45" s="125" t="s">
        <v>73</v>
      </c>
      <c r="C45" s="116">
        <f>C46</f>
        <v>0</v>
      </c>
      <c r="D45" s="117">
        <f>D46</f>
        <v>0</v>
      </c>
    </row>
    <row r="46" spans="1:4">
      <c r="A46" s="127" t="s">
        <v>83</v>
      </c>
      <c r="B46" s="121">
        <v>1102</v>
      </c>
      <c r="C46" s="115">
        <v>0</v>
      </c>
      <c r="D46" s="118">
        <v>0</v>
      </c>
    </row>
    <row r="47" spans="1:4">
      <c r="A47" s="128" t="s">
        <v>74</v>
      </c>
      <c r="B47" s="125"/>
      <c r="C47" s="116">
        <f>C18+C24+C26+C29+C32+C37+C40+C43+C45</f>
        <v>14577466.9</v>
      </c>
      <c r="D47" s="117">
        <f>D18+D24+D26+D29+D32+D37+D40+D43+D45</f>
        <v>14462605.27</v>
      </c>
    </row>
    <row r="50" spans="1:4">
      <c r="A50" s="112"/>
      <c r="B50" s="112"/>
      <c r="C50" s="112"/>
    </row>
    <row r="51" spans="1:4">
      <c r="A51" s="112"/>
      <c r="B51" s="112"/>
      <c r="C51" s="112"/>
    </row>
    <row r="52" spans="1:4" ht="18.75">
      <c r="A52" s="1"/>
      <c r="D52" s="3"/>
    </row>
    <row r="53" spans="1:4">
      <c r="A53" s="460" t="s">
        <v>904</v>
      </c>
      <c r="D53" s="461" t="s">
        <v>905</v>
      </c>
    </row>
  </sheetData>
  <mergeCells count="9">
    <mergeCell ref="B2:D2"/>
    <mergeCell ref="B8:D8"/>
    <mergeCell ref="A12:D12"/>
    <mergeCell ref="A13:D13"/>
    <mergeCell ref="C16:D16"/>
    <mergeCell ref="A16:A17"/>
    <mergeCell ref="B16:B17"/>
    <mergeCell ref="A10:D10"/>
    <mergeCell ref="A9:D9"/>
  </mergeCells>
  <pageMargins left="0.7" right="0.7" top="0.75" bottom="0.75" header="0.3" footer="0.3"/>
  <pageSetup paperSize="9" scale="67"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J258"/>
  <sheetViews>
    <sheetView topLeftCell="A244" zoomScale="110" zoomScaleNormal="110" workbookViewId="0">
      <selection activeCell="D270" sqref="D270"/>
    </sheetView>
  </sheetViews>
  <sheetFormatPr defaultColWidth="9.140625" defaultRowHeight="15.75"/>
  <cols>
    <col min="1" max="1" width="64.42578125" style="72" customWidth="1"/>
    <col min="2" max="2" width="13.5703125" style="72" customWidth="1"/>
    <col min="3" max="3" width="11.85546875" style="72" customWidth="1"/>
    <col min="4" max="4" width="17.28515625" style="32" customWidth="1"/>
    <col min="5" max="5" width="32.140625" style="29" customWidth="1"/>
    <col min="6" max="6" width="15.85546875" style="58" hidden="1" customWidth="1"/>
    <col min="7" max="7" width="14.28515625" style="58" hidden="1" customWidth="1"/>
    <col min="8" max="9" width="9.140625" style="58"/>
    <col min="10" max="10" width="11.28515625" style="58" bestFit="1" customWidth="1"/>
    <col min="11" max="16384" width="9.140625" style="58"/>
  </cols>
  <sheetData>
    <row r="1" spans="1:7">
      <c r="A1" s="439"/>
      <c r="B1" s="439"/>
      <c r="C1" s="439"/>
      <c r="E1" s="29" t="s">
        <v>866</v>
      </c>
    </row>
    <row r="2" spans="1:7">
      <c r="A2" s="439"/>
      <c r="B2" s="439"/>
      <c r="C2" s="479" t="s">
        <v>903</v>
      </c>
      <c r="D2" s="479"/>
      <c r="E2" s="479"/>
    </row>
    <row r="3" spans="1:7">
      <c r="A3" s="439"/>
      <c r="B3" s="455" t="s">
        <v>896</v>
      </c>
      <c r="C3" s="455"/>
    </row>
    <row r="4" spans="1:7">
      <c r="A4" s="439"/>
      <c r="B4" s="472" t="s">
        <v>723</v>
      </c>
      <c r="C4" s="472"/>
      <c r="D4" s="472"/>
      <c r="E4" s="472"/>
    </row>
    <row r="5" spans="1:7">
      <c r="A5" s="439"/>
      <c r="B5" s="439"/>
      <c r="C5" s="439" t="s">
        <v>780</v>
      </c>
    </row>
    <row r="6" spans="1:7">
      <c r="A6" s="439"/>
      <c r="B6" s="439"/>
      <c r="C6" s="439"/>
    </row>
    <row r="7" spans="1:7">
      <c r="D7" s="31" t="s">
        <v>888</v>
      </c>
    </row>
    <row r="8" spans="1:7">
      <c r="D8" s="480" t="s">
        <v>824</v>
      </c>
      <c r="E8" s="480"/>
    </row>
    <row r="9" spans="1:7">
      <c r="A9" s="470" t="s">
        <v>723</v>
      </c>
      <c r="B9" s="470"/>
      <c r="C9" s="470"/>
      <c r="D9" s="470"/>
      <c r="E9" s="470"/>
    </row>
    <row r="10" spans="1:7">
      <c r="C10" s="74" t="s">
        <v>897</v>
      </c>
      <c r="D10" s="74"/>
      <c r="E10" s="75"/>
    </row>
    <row r="11" spans="1:7">
      <c r="D11" s="31"/>
    </row>
    <row r="12" spans="1:7">
      <c r="A12" s="468" t="s">
        <v>77</v>
      </c>
      <c r="B12" s="469"/>
      <c r="C12" s="469"/>
      <c r="D12" s="469"/>
      <c r="E12" s="469"/>
    </row>
    <row r="13" spans="1:7" ht="47.25" customHeight="1">
      <c r="A13" s="468" t="s">
        <v>786</v>
      </c>
      <c r="B13" s="468"/>
      <c r="C13" s="468"/>
      <c r="D13" s="468"/>
      <c r="E13" s="468"/>
      <c r="F13" s="468"/>
    </row>
    <row r="14" spans="1:7" ht="13.5" customHeight="1">
      <c r="A14" s="71"/>
    </row>
    <row r="15" spans="1:7" ht="6.75" hidden="1" customHeight="1">
      <c r="A15" s="23" t="s">
        <v>39</v>
      </c>
      <c r="B15" s="23" t="s">
        <v>39</v>
      </c>
      <c r="C15" s="23" t="s">
        <v>39</v>
      </c>
      <c r="D15" s="33" t="s">
        <v>39</v>
      </c>
      <c r="E15" s="23" t="s">
        <v>84</v>
      </c>
    </row>
    <row r="16" spans="1:7" ht="31.5">
      <c r="A16" s="481" t="s">
        <v>40</v>
      </c>
      <c r="B16" s="481" t="s">
        <v>78</v>
      </c>
      <c r="C16" s="481" t="s">
        <v>79</v>
      </c>
      <c r="D16" s="481" t="s">
        <v>41</v>
      </c>
      <c r="E16" s="151" t="s">
        <v>688</v>
      </c>
      <c r="F16" s="151" t="s">
        <v>182</v>
      </c>
      <c r="G16" s="151" t="s">
        <v>184</v>
      </c>
    </row>
    <row r="17" spans="1:7">
      <c r="A17" s="481"/>
      <c r="B17" s="481"/>
      <c r="C17" s="481"/>
      <c r="D17" s="481"/>
      <c r="E17" s="152"/>
      <c r="F17" s="152"/>
      <c r="G17" s="152"/>
    </row>
    <row r="18" spans="1:7">
      <c r="A18" s="153">
        <v>1</v>
      </c>
      <c r="B18" s="153">
        <v>2</v>
      </c>
      <c r="C18" s="153">
        <v>3</v>
      </c>
      <c r="D18" s="153">
        <v>4</v>
      </c>
      <c r="E18" s="153">
        <v>5</v>
      </c>
      <c r="F18" s="153">
        <v>5</v>
      </c>
      <c r="G18" s="153">
        <v>5</v>
      </c>
    </row>
    <row r="19" spans="1:7" ht="40.5" customHeight="1">
      <c r="A19" s="428" t="s">
        <v>806</v>
      </c>
      <c r="B19" s="153"/>
      <c r="C19" s="153"/>
      <c r="D19" s="153"/>
      <c r="E19" s="158">
        <f>E20+E26</f>
        <v>0</v>
      </c>
      <c r="F19" s="154">
        <f>F20+F26</f>
        <v>569844</v>
      </c>
      <c r="G19" s="154">
        <f>G20+G26</f>
        <v>572744</v>
      </c>
    </row>
    <row r="20" spans="1:7" ht="31.5">
      <c r="A20" s="155" t="s">
        <v>334</v>
      </c>
      <c r="B20" s="156">
        <v>7100000000</v>
      </c>
      <c r="C20" s="157"/>
      <c r="D20" s="157"/>
      <c r="E20" s="158">
        <f>E21</f>
        <v>0</v>
      </c>
      <c r="F20" s="158">
        <f t="shared" ref="F20:G22" si="0">F21</f>
        <v>443144</v>
      </c>
      <c r="G20" s="158">
        <f t="shared" si="0"/>
        <v>443144</v>
      </c>
    </row>
    <row r="21" spans="1:7" ht="31.5">
      <c r="A21" s="155" t="s">
        <v>335</v>
      </c>
      <c r="B21" s="156">
        <v>7110000000</v>
      </c>
      <c r="C21" s="157"/>
      <c r="D21" s="157"/>
      <c r="E21" s="158">
        <f>E22</f>
        <v>0</v>
      </c>
      <c r="F21" s="158">
        <f t="shared" si="0"/>
        <v>443144</v>
      </c>
      <c r="G21" s="158">
        <f t="shared" si="0"/>
        <v>443144</v>
      </c>
    </row>
    <row r="22" spans="1:7" ht="31.5">
      <c r="A22" s="155" t="s">
        <v>336</v>
      </c>
      <c r="B22" s="156">
        <v>7110100000</v>
      </c>
      <c r="C22" s="157"/>
      <c r="D22" s="157"/>
      <c r="E22" s="158">
        <f>E23</f>
        <v>0</v>
      </c>
      <c r="F22" s="158">
        <f t="shared" si="0"/>
        <v>443144</v>
      </c>
      <c r="G22" s="158">
        <f t="shared" si="0"/>
        <v>443144</v>
      </c>
    </row>
    <row r="23" spans="1:7" ht="31.5">
      <c r="A23" s="155" t="s">
        <v>462</v>
      </c>
      <c r="B23" s="156" t="s">
        <v>186</v>
      </c>
      <c r="C23" s="157"/>
      <c r="D23" s="157"/>
      <c r="E23" s="158">
        <f>E24</f>
        <v>0</v>
      </c>
      <c r="F23" s="158">
        <f>F24</f>
        <v>443144</v>
      </c>
      <c r="G23" s="158">
        <f>G24</f>
        <v>443144</v>
      </c>
    </row>
    <row r="24" spans="1:7" ht="31.5">
      <c r="A24" s="159" t="s">
        <v>142</v>
      </c>
      <c r="B24" s="160" t="s">
        <v>186</v>
      </c>
      <c r="C24" s="161">
        <v>200</v>
      </c>
      <c r="D24" s="157"/>
      <c r="E24" s="158">
        <f>E25</f>
        <v>0</v>
      </c>
      <c r="F24" s="158">
        <f>F25</f>
        <v>443144</v>
      </c>
      <c r="G24" s="158">
        <f>G25</f>
        <v>443144</v>
      </c>
    </row>
    <row r="25" spans="1:7" ht="15" customHeight="1">
      <c r="A25" s="162" t="s">
        <v>75</v>
      </c>
      <c r="B25" s="160" t="s">
        <v>186</v>
      </c>
      <c r="C25" s="161">
        <v>200</v>
      </c>
      <c r="D25" s="163" t="s">
        <v>76</v>
      </c>
      <c r="E25" s="164">
        <v>0</v>
      </c>
      <c r="F25" s="164">
        <v>443144</v>
      </c>
      <c r="G25" s="164">
        <v>443144</v>
      </c>
    </row>
    <row r="26" spans="1:7" ht="47.25" hidden="1" customHeight="1">
      <c r="A26" s="155" t="s">
        <v>636</v>
      </c>
      <c r="B26" s="156">
        <v>9000000000</v>
      </c>
      <c r="C26" s="157"/>
      <c r="D26" s="157"/>
      <c r="E26" s="158">
        <f>E27</f>
        <v>0</v>
      </c>
      <c r="F26" s="158">
        <f t="shared" ref="F26:G28" si="1">F27</f>
        <v>126700</v>
      </c>
      <c r="G26" s="158">
        <f t="shared" si="1"/>
        <v>129600</v>
      </c>
    </row>
    <row r="27" spans="1:7" ht="69" hidden="1" customHeight="1">
      <c r="A27" s="155" t="s">
        <v>647</v>
      </c>
      <c r="B27" s="156" t="s">
        <v>317</v>
      </c>
      <c r="C27" s="157"/>
      <c r="D27" s="157"/>
      <c r="E27" s="158">
        <f>E28</f>
        <v>0</v>
      </c>
      <c r="F27" s="158">
        <f t="shared" si="1"/>
        <v>126700</v>
      </c>
      <c r="G27" s="158">
        <f t="shared" si="1"/>
        <v>129600</v>
      </c>
    </row>
    <row r="28" spans="1:7" ht="47.25" hidden="1" customHeight="1">
      <c r="A28" s="155" t="s">
        <v>188</v>
      </c>
      <c r="B28" s="156" t="s">
        <v>648</v>
      </c>
      <c r="C28" s="157"/>
      <c r="D28" s="157"/>
      <c r="E28" s="158">
        <f>E29</f>
        <v>0</v>
      </c>
      <c r="F28" s="158">
        <f t="shared" si="1"/>
        <v>126700</v>
      </c>
      <c r="G28" s="158">
        <f t="shared" si="1"/>
        <v>129600</v>
      </c>
    </row>
    <row r="29" spans="1:7" ht="31.5" hidden="1" customHeight="1">
      <c r="A29" s="155" t="s">
        <v>189</v>
      </c>
      <c r="B29" s="156" t="s">
        <v>645</v>
      </c>
      <c r="C29" s="157"/>
      <c r="D29" s="157"/>
      <c r="E29" s="158">
        <f>E30+E32</f>
        <v>0</v>
      </c>
      <c r="F29" s="158">
        <f t="shared" ref="F29:G29" si="2">F30+F32</f>
        <v>126700</v>
      </c>
      <c r="G29" s="158">
        <f t="shared" si="2"/>
        <v>129600</v>
      </c>
    </row>
    <row r="30" spans="1:7" ht="63" hidden="1" customHeight="1">
      <c r="A30" s="159" t="s">
        <v>190</v>
      </c>
      <c r="B30" s="165" t="s">
        <v>645</v>
      </c>
      <c r="C30" s="166" t="s">
        <v>192</v>
      </c>
      <c r="D30" s="167"/>
      <c r="E30" s="164">
        <f>E31</f>
        <v>0</v>
      </c>
      <c r="F30" s="164">
        <f t="shared" ref="F30:G30" si="3">F31</f>
        <v>123213.49</v>
      </c>
      <c r="G30" s="164">
        <f t="shared" si="3"/>
        <v>123213.49</v>
      </c>
    </row>
    <row r="31" spans="1:7" ht="32.25" hidden="1" customHeight="1">
      <c r="A31" s="159" t="s">
        <v>193</v>
      </c>
      <c r="B31" s="165" t="s">
        <v>645</v>
      </c>
      <c r="C31" s="166" t="s">
        <v>192</v>
      </c>
      <c r="D31" s="167" t="s">
        <v>85</v>
      </c>
      <c r="E31" s="164">
        <v>0</v>
      </c>
      <c r="F31" s="164">
        <v>123213.49</v>
      </c>
      <c r="G31" s="164">
        <v>123213.49</v>
      </c>
    </row>
    <row r="32" spans="1:7" ht="40.5" hidden="1" customHeight="1">
      <c r="A32" s="159" t="s">
        <v>142</v>
      </c>
      <c r="B32" s="165" t="s">
        <v>645</v>
      </c>
      <c r="C32" s="166" t="s">
        <v>194</v>
      </c>
      <c r="D32" s="167"/>
      <c r="E32" s="164">
        <f>E33</f>
        <v>0</v>
      </c>
      <c r="F32" s="164">
        <f t="shared" ref="F32:G32" si="4">F33</f>
        <v>3486.51</v>
      </c>
      <c r="G32" s="164">
        <f t="shared" si="4"/>
        <v>6386.51</v>
      </c>
    </row>
    <row r="33" spans="1:7" ht="15.75" hidden="1" customHeight="1">
      <c r="A33" s="159" t="s">
        <v>193</v>
      </c>
      <c r="B33" s="165" t="s">
        <v>645</v>
      </c>
      <c r="C33" s="166" t="s">
        <v>194</v>
      </c>
      <c r="D33" s="167" t="s">
        <v>85</v>
      </c>
      <c r="E33" s="164">
        <v>0</v>
      </c>
      <c r="F33" s="164">
        <v>3486.51</v>
      </c>
      <c r="G33" s="164">
        <v>6386.51</v>
      </c>
    </row>
    <row r="34" spans="1:7">
      <c r="A34" s="156" t="s">
        <v>195</v>
      </c>
      <c r="B34" s="168" t="s">
        <v>196</v>
      </c>
      <c r="C34" s="243"/>
      <c r="D34" s="168"/>
      <c r="E34" s="158">
        <f>E35+E67+E98+E123+E128+E161</f>
        <v>27731238.170000002</v>
      </c>
      <c r="F34" s="158" t="e">
        <f>F35+F67+F98+F128+F161+F123</f>
        <v>#REF!</v>
      </c>
      <c r="G34" s="158" t="e">
        <f>G35+G67+G98+G128+G161+G123</f>
        <v>#REF!</v>
      </c>
    </row>
    <row r="35" spans="1:7" ht="31.5">
      <c r="A35" s="152" t="s">
        <v>197</v>
      </c>
      <c r="B35" s="169" t="s">
        <v>198</v>
      </c>
      <c r="C35" s="244"/>
      <c r="D35" s="169"/>
      <c r="E35" s="170">
        <f>E37+E40+E43+E48+E52+E56+E60+E46</f>
        <v>10031259.26</v>
      </c>
      <c r="F35" s="170">
        <f t="shared" ref="F35" si="5">F37+F40+F43+F48+F52+F56</f>
        <v>4769260.7</v>
      </c>
      <c r="G35" s="170">
        <f>G37+G40+G43+G48+G52+G56</f>
        <v>4449260.7</v>
      </c>
    </row>
    <row r="36" spans="1:7" ht="31.5">
      <c r="A36" s="427" t="s">
        <v>807</v>
      </c>
      <c r="B36" s="169" t="s">
        <v>808</v>
      </c>
      <c r="C36" s="244"/>
      <c r="D36" s="169"/>
      <c r="E36" s="170">
        <f>E38+E42+E45+E47</f>
        <v>8335725.2599999998</v>
      </c>
      <c r="F36" s="170"/>
      <c r="G36" s="170"/>
    </row>
    <row r="37" spans="1:7">
      <c r="A37" s="171" t="s">
        <v>199</v>
      </c>
      <c r="B37" s="172" t="s">
        <v>200</v>
      </c>
      <c r="C37" s="245"/>
      <c r="D37" s="172"/>
      <c r="E37" s="173">
        <f>E38</f>
        <v>1402157</v>
      </c>
      <c r="F37" s="173">
        <f t="shared" ref="F37:G38" si="6">F38</f>
        <v>1340668.28</v>
      </c>
      <c r="G37" s="173">
        <f t="shared" si="6"/>
        <v>1340668.28</v>
      </c>
    </row>
    <row r="38" spans="1:7" ht="63" customHeight="1">
      <c r="A38" s="171" t="s">
        <v>190</v>
      </c>
      <c r="B38" s="172" t="s">
        <v>200</v>
      </c>
      <c r="C38" s="245" t="s">
        <v>192</v>
      </c>
      <c r="D38" s="172"/>
      <c r="E38" s="173">
        <f>E39</f>
        <v>1402157</v>
      </c>
      <c r="F38" s="173">
        <f t="shared" si="6"/>
        <v>1340668.28</v>
      </c>
      <c r="G38" s="173">
        <f t="shared" si="6"/>
        <v>1340668.28</v>
      </c>
    </row>
    <row r="39" spans="1:7" ht="30.75" customHeight="1">
      <c r="A39" s="171" t="s">
        <v>80</v>
      </c>
      <c r="B39" s="172" t="s">
        <v>200</v>
      </c>
      <c r="C39" s="245" t="s">
        <v>192</v>
      </c>
      <c r="D39" s="172" t="s">
        <v>45</v>
      </c>
      <c r="E39" s="173">
        <v>1402157</v>
      </c>
      <c r="F39" s="173">
        <v>1340668.28</v>
      </c>
      <c r="G39" s="173">
        <v>1340668.28</v>
      </c>
    </row>
    <row r="40" spans="1:7" ht="21.75" customHeight="1">
      <c r="A40" s="171" t="s">
        <v>199</v>
      </c>
      <c r="B40" s="172" t="s">
        <v>201</v>
      </c>
      <c r="C40" s="245"/>
      <c r="D40" s="172"/>
      <c r="E40" s="173">
        <f>E41</f>
        <v>5588071.9199999999</v>
      </c>
      <c r="F40" s="173">
        <f t="shared" ref="F40:G41" si="7">F41</f>
        <v>2417392.42</v>
      </c>
      <c r="G40" s="173">
        <f t="shared" si="7"/>
        <v>2357392.42</v>
      </c>
    </row>
    <row r="41" spans="1:7" ht="30.75" customHeight="1">
      <c r="A41" s="171" t="s">
        <v>190</v>
      </c>
      <c r="B41" s="172" t="s">
        <v>201</v>
      </c>
      <c r="C41" s="245" t="s">
        <v>192</v>
      </c>
      <c r="D41" s="172"/>
      <c r="E41" s="173">
        <f>E42</f>
        <v>5588071.9199999999</v>
      </c>
      <c r="F41" s="173">
        <f t="shared" si="7"/>
        <v>2417392.42</v>
      </c>
      <c r="G41" s="173">
        <f t="shared" si="7"/>
        <v>2357392.42</v>
      </c>
    </row>
    <row r="42" spans="1:7" ht="20.25" customHeight="1">
      <c r="A42" s="171" t="s">
        <v>202</v>
      </c>
      <c r="B42" s="172" t="s">
        <v>201</v>
      </c>
      <c r="C42" s="245" t="s">
        <v>192</v>
      </c>
      <c r="D42" s="172" t="s">
        <v>46</v>
      </c>
      <c r="E42" s="173">
        <v>5588071.9199999999</v>
      </c>
      <c r="F42" s="173">
        <v>2417392.42</v>
      </c>
      <c r="G42" s="173">
        <v>2357392.42</v>
      </c>
    </row>
    <row r="43" spans="1:7">
      <c r="A43" s="171" t="s">
        <v>203</v>
      </c>
      <c r="B43" s="172" t="s">
        <v>204</v>
      </c>
      <c r="C43" s="245"/>
      <c r="D43" s="172"/>
      <c r="E43" s="173">
        <f>E44</f>
        <v>1324496.3400000001</v>
      </c>
      <c r="F43" s="173">
        <f t="shared" ref="F43:G43" si="8">F44+F46</f>
        <v>810000</v>
      </c>
      <c r="G43" s="173">
        <f t="shared" si="8"/>
        <v>550000</v>
      </c>
    </row>
    <row r="44" spans="1:7">
      <c r="A44" s="174" t="s">
        <v>205</v>
      </c>
      <c r="B44" s="172" t="s">
        <v>204</v>
      </c>
      <c r="C44" s="245" t="s">
        <v>194</v>
      </c>
      <c r="D44" s="172"/>
      <c r="E44" s="173">
        <f>E45</f>
        <v>1324496.3400000001</v>
      </c>
      <c r="F44" s="173">
        <f t="shared" ref="F44:G44" si="9">F45</f>
        <v>782000</v>
      </c>
      <c r="G44" s="173">
        <f t="shared" si="9"/>
        <v>522000</v>
      </c>
    </row>
    <row r="45" spans="1:7" ht="17.25" customHeight="1">
      <c r="A45" s="171" t="s">
        <v>202</v>
      </c>
      <c r="B45" s="172" t="s">
        <v>204</v>
      </c>
      <c r="C45" s="245" t="s">
        <v>194</v>
      </c>
      <c r="D45" s="172" t="s">
        <v>46</v>
      </c>
      <c r="E45" s="173">
        <v>1324496.3400000001</v>
      </c>
      <c r="F45" s="173">
        <v>782000</v>
      </c>
      <c r="G45" s="173">
        <v>522000</v>
      </c>
    </row>
    <row r="46" spans="1:7" s="411" customFormat="1">
      <c r="A46" s="180" t="s">
        <v>145</v>
      </c>
      <c r="B46" s="408" t="s">
        <v>208</v>
      </c>
      <c r="C46" s="409" t="s">
        <v>207</v>
      </c>
      <c r="D46" s="408"/>
      <c r="E46" s="410">
        <f>E47</f>
        <v>21000</v>
      </c>
      <c r="F46" s="410">
        <f t="shared" ref="F46:G46" si="10">F47</f>
        <v>28000</v>
      </c>
      <c r="G46" s="410">
        <f t="shared" si="10"/>
        <v>28000</v>
      </c>
    </row>
    <row r="47" spans="1:7" s="411" customFormat="1">
      <c r="A47" s="180" t="s">
        <v>202</v>
      </c>
      <c r="B47" s="408" t="s">
        <v>208</v>
      </c>
      <c r="C47" s="409" t="s">
        <v>207</v>
      </c>
      <c r="D47" s="408" t="s">
        <v>46</v>
      </c>
      <c r="E47" s="410">
        <v>21000</v>
      </c>
      <c r="F47" s="410">
        <v>28000</v>
      </c>
      <c r="G47" s="410">
        <v>28000</v>
      </c>
    </row>
    <row r="48" spans="1:7" ht="29.25" customHeight="1">
      <c r="A48" s="105" t="s">
        <v>209</v>
      </c>
      <c r="B48" s="169" t="s">
        <v>210</v>
      </c>
      <c r="C48" s="244"/>
      <c r="D48" s="169"/>
      <c r="E48" s="170">
        <f>E49</f>
        <v>136000</v>
      </c>
      <c r="F48" s="170">
        <f t="shared" ref="F48:G50" si="11">F49</f>
        <v>30000</v>
      </c>
      <c r="G48" s="170">
        <f t="shared" si="11"/>
        <v>30000</v>
      </c>
    </row>
    <row r="49" spans="1:7" ht="63" customHeight="1">
      <c r="A49" s="155" t="s">
        <v>338</v>
      </c>
      <c r="B49" s="169" t="s">
        <v>212</v>
      </c>
      <c r="C49" s="244"/>
      <c r="D49" s="169"/>
      <c r="E49" s="170">
        <f>E50</f>
        <v>136000</v>
      </c>
      <c r="F49" s="170">
        <f t="shared" si="11"/>
        <v>30000</v>
      </c>
      <c r="G49" s="170">
        <f t="shared" si="11"/>
        <v>30000</v>
      </c>
    </row>
    <row r="50" spans="1:7">
      <c r="A50" s="174" t="s">
        <v>205</v>
      </c>
      <c r="B50" s="169" t="s">
        <v>212</v>
      </c>
      <c r="C50" s="245" t="s">
        <v>194</v>
      </c>
      <c r="D50" s="172"/>
      <c r="E50" s="173">
        <f>E51</f>
        <v>136000</v>
      </c>
      <c r="F50" s="173">
        <f t="shared" si="11"/>
        <v>30000</v>
      </c>
      <c r="G50" s="173">
        <f t="shared" si="11"/>
        <v>30000</v>
      </c>
    </row>
    <row r="51" spans="1:7">
      <c r="A51" s="171" t="s">
        <v>108</v>
      </c>
      <c r="B51" s="169" t="s">
        <v>212</v>
      </c>
      <c r="C51" s="245" t="s">
        <v>194</v>
      </c>
      <c r="D51" s="172" t="s">
        <v>109</v>
      </c>
      <c r="E51" s="173">
        <v>136000</v>
      </c>
      <c r="F51" s="173">
        <v>30000</v>
      </c>
      <c r="G51" s="173">
        <v>30000</v>
      </c>
    </row>
    <row r="52" spans="1:7" ht="24.75" customHeight="1">
      <c r="A52" s="105" t="s">
        <v>213</v>
      </c>
      <c r="B52" s="169" t="s">
        <v>214</v>
      </c>
      <c r="C52" s="244"/>
      <c r="D52" s="169"/>
      <c r="E52" s="170">
        <f>E53</f>
        <v>368084</v>
      </c>
      <c r="F52" s="170">
        <f t="shared" ref="F52:G54" si="12">F53</f>
        <v>139200</v>
      </c>
      <c r="G52" s="170">
        <f t="shared" si="12"/>
        <v>139200</v>
      </c>
    </row>
    <row r="53" spans="1:7" ht="36" customHeight="1">
      <c r="A53" s="110" t="s">
        <v>215</v>
      </c>
      <c r="B53" s="169" t="s">
        <v>216</v>
      </c>
      <c r="C53" s="244"/>
      <c r="D53" s="169"/>
      <c r="E53" s="170">
        <f>E54</f>
        <v>368084</v>
      </c>
      <c r="F53" s="170">
        <f t="shared" si="12"/>
        <v>139200</v>
      </c>
      <c r="G53" s="170">
        <f t="shared" si="12"/>
        <v>139200</v>
      </c>
    </row>
    <row r="54" spans="1:7">
      <c r="A54" s="174" t="s">
        <v>754</v>
      </c>
      <c r="B54" s="169" t="s">
        <v>216</v>
      </c>
      <c r="C54" s="245" t="s">
        <v>217</v>
      </c>
      <c r="D54" s="172"/>
      <c r="E54" s="173">
        <f>E55</f>
        <v>368084</v>
      </c>
      <c r="F54" s="173">
        <f t="shared" si="12"/>
        <v>139200</v>
      </c>
      <c r="G54" s="173">
        <f t="shared" si="12"/>
        <v>139200</v>
      </c>
    </row>
    <row r="55" spans="1:7">
      <c r="A55" s="171" t="s">
        <v>162</v>
      </c>
      <c r="B55" s="169" t="s">
        <v>216</v>
      </c>
      <c r="C55" s="245" t="s">
        <v>217</v>
      </c>
      <c r="D55" s="172" t="s">
        <v>164</v>
      </c>
      <c r="E55" s="173">
        <v>368084</v>
      </c>
      <c r="F55" s="173">
        <v>139200</v>
      </c>
      <c r="G55" s="173">
        <v>139200</v>
      </c>
    </row>
    <row r="56" spans="1:7">
      <c r="A56" s="175" t="s">
        <v>218</v>
      </c>
      <c r="B56" s="169" t="s">
        <v>219</v>
      </c>
      <c r="C56" s="244"/>
      <c r="D56" s="169"/>
      <c r="E56" s="170">
        <f>E57</f>
        <v>10000</v>
      </c>
      <c r="F56" s="170">
        <f t="shared" ref="F56:G58" si="13">F57</f>
        <v>32000</v>
      </c>
      <c r="G56" s="170">
        <f t="shared" si="13"/>
        <v>32000</v>
      </c>
    </row>
    <row r="57" spans="1:7" ht="63">
      <c r="A57" s="155" t="s">
        <v>338</v>
      </c>
      <c r="B57" s="169" t="s">
        <v>220</v>
      </c>
      <c r="C57" s="244"/>
      <c r="D57" s="169"/>
      <c r="E57" s="170">
        <f>E58</f>
        <v>10000</v>
      </c>
      <c r="F57" s="170">
        <f t="shared" si="13"/>
        <v>32000</v>
      </c>
      <c r="G57" s="170">
        <f t="shared" si="13"/>
        <v>32000</v>
      </c>
    </row>
    <row r="58" spans="1:7">
      <c r="A58" s="174" t="s">
        <v>205</v>
      </c>
      <c r="B58" s="169" t="s">
        <v>220</v>
      </c>
      <c r="C58" s="245" t="s">
        <v>194</v>
      </c>
      <c r="D58" s="172"/>
      <c r="E58" s="173">
        <f>E59</f>
        <v>10000</v>
      </c>
      <c r="F58" s="173">
        <f t="shared" si="13"/>
        <v>32000</v>
      </c>
      <c r="G58" s="173">
        <f t="shared" si="13"/>
        <v>32000</v>
      </c>
    </row>
    <row r="59" spans="1:7" ht="31.5">
      <c r="A59" s="176" t="s">
        <v>178</v>
      </c>
      <c r="B59" s="169" t="s">
        <v>220</v>
      </c>
      <c r="C59" s="245" t="s">
        <v>194</v>
      </c>
      <c r="D59" s="172" t="s">
        <v>179</v>
      </c>
      <c r="E59" s="173">
        <v>10000</v>
      </c>
      <c r="F59" s="173">
        <v>32000</v>
      </c>
      <c r="G59" s="173">
        <v>32000</v>
      </c>
    </row>
    <row r="60" spans="1:7" ht="67.5" customHeight="1">
      <c r="A60" s="175" t="s">
        <v>665</v>
      </c>
      <c r="B60" s="169" t="s">
        <v>666</v>
      </c>
      <c r="C60" s="245"/>
      <c r="D60" s="172"/>
      <c r="E60" s="170">
        <f>E61+E64</f>
        <v>1181450</v>
      </c>
      <c r="F60" s="173"/>
      <c r="G60" s="173"/>
    </row>
    <row r="61" spans="1:7" ht="67.5" customHeight="1">
      <c r="A61" s="175" t="s">
        <v>883</v>
      </c>
      <c r="B61" s="169" t="s">
        <v>844</v>
      </c>
      <c r="C61" s="245"/>
      <c r="D61" s="172"/>
      <c r="E61" s="170">
        <f>E62</f>
        <v>599000</v>
      </c>
      <c r="F61" s="173"/>
      <c r="G61" s="173"/>
    </row>
    <row r="62" spans="1:7">
      <c r="A62" s="174" t="s">
        <v>205</v>
      </c>
      <c r="B62" s="169" t="s">
        <v>844</v>
      </c>
      <c r="C62" s="245" t="s">
        <v>194</v>
      </c>
      <c r="D62" s="172" t="s">
        <v>110</v>
      </c>
      <c r="E62" s="173">
        <f>E63</f>
        <v>599000</v>
      </c>
      <c r="F62" s="173"/>
      <c r="G62" s="173"/>
    </row>
    <row r="63" spans="1:7">
      <c r="A63" s="171" t="s">
        <v>108</v>
      </c>
      <c r="B63" s="169" t="s">
        <v>844</v>
      </c>
      <c r="C63" s="245" t="s">
        <v>194</v>
      </c>
      <c r="D63" s="172" t="s">
        <v>110</v>
      </c>
      <c r="E63" s="173">
        <v>599000</v>
      </c>
      <c r="F63" s="173"/>
      <c r="G63" s="173"/>
    </row>
    <row r="64" spans="1:7" ht="63">
      <c r="A64" s="328" t="s">
        <v>889</v>
      </c>
      <c r="B64" s="169" t="s">
        <v>845</v>
      </c>
      <c r="C64" s="245"/>
      <c r="D64" s="172"/>
      <c r="E64" s="170">
        <f>E65</f>
        <v>582450</v>
      </c>
      <c r="F64" s="173"/>
      <c r="G64" s="173"/>
    </row>
    <row r="65" spans="1:7">
      <c r="A65" s="174" t="s">
        <v>205</v>
      </c>
      <c r="B65" s="169" t="s">
        <v>845</v>
      </c>
      <c r="C65" s="245" t="s">
        <v>194</v>
      </c>
      <c r="D65" s="172" t="s">
        <v>110</v>
      </c>
      <c r="E65" s="173">
        <f>E66</f>
        <v>582450</v>
      </c>
      <c r="F65" s="173"/>
      <c r="G65" s="173"/>
    </row>
    <row r="66" spans="1:7">
      <c r="A66" s="171" t="s">
        <v>108</v>
      </c>
      <c r="B66" s="169" t="s">
        <v>845</v>
      </c>
      <c r="C66" s="245" t="s">
        <v>194</v>
      </c>
      <c r="D66" s="172" t="s">
        <v>110</v>
      </c>
      <c r="E66" s="173">
        <v>582450</v>
      </c>
      <c r="F66" s="173"/>
      <c r="G66" s="173"/>
    </row>
    <row r="67" spans="1:7" ht="35.25" customHeight="1">
      <c r="A67" s="177" t="s">
        <v>221</v>
      </c>
      <c r="B67" s="169" t="s">
        <v>222</v>
      </c>
      <c r="C67" s="244"/>
      <c r="D67" s="169"/>
      <c r="E67" s="170">
        <f>E68+E72+E80+E76</f>
        <v>3447200</v>
      </c>
      <c r="F67" s="170">
        <f t="shared" ref="F67:G67" si="14">F68+F72+F80+F76</f>
        <v>1622658.44</v>
      </c>
      <c r="G67" s="170">
        <f t="shared" si="14"/>
        <v>1412800</v>
      </c>
    </row>
    <row r="68" spans="1:7" ht="31.5">
      <c r="A68" s="177" t="s">
        <v>223</v>
      </c>
      <c r="B68" s="169" t="s">
        <v>224</v>
      </c>
      <c r="C68" s="244"/>
      <c r="D68" s="169"/>
      <c r="E68" s="170">
        <f>E69</f>
        <v>2000</v>
      </c>
      <c r="F68" s="170">
        <f t="shared" ref="F68:G70" si="15">F69</f>
        <v>2000</v>
      </c>
      <c r="G68" s="170">
        <f t="shared" si="15"/>
        <v>2000</v>
      </c>
    </row>
    <row r="69" spans="1:7" ht="63">
      <c r="A69" s="155" t="s">
        <v>338</v>
      </c>
      <c r="B69" s="169" t="s">
        <v>225</v>
      </c>
      <c r="C69" s="244"/>
      <c r="D69" s="169"/>
      <c r="E69" s="170">
        <f>E70</f>
        <v>2000</v>
      </c>
      <c r="F69" s="170">
        <f t="shared" si="15"/>
        <v>2000</v>
      </c>
      <c r="G69" s="170">
        <f t="shared" si="15"/>
        <v>2000</v>
      </c>
    </row>
    <row r="70" spans="1:7">
      <c r="A70" s="174" t="s">
        <v>205</v>
      </c>
      <c r="B70" s="172" t="s">
        <v>225</v>
      </c>
      <c r="C70" s="245" t="s">
        <v>194</v>
      </c>
      <c r="D70" s="172"/>
      <c r="E70" s="173">
        <f>E71</f>
        <v>2000</v>
      </c>
      <c r="F70" s="173">
        <f t="shared" si="15"/>
        <v>2000</v>
      </c>
      <c r="G70" s="173">
        <f t="shared" si="15"/>
        <v>2000</v>
      </c>
    </row>
    <row r="71" spans="1:7">
      <c r="A71" s="180" t="s">
        <v>644</v>
      </c>
      <c r="B71" s="172" t="s">
        <v>225</v>
      </c>
      <c r="C71" s="245" t="s">
        <v>194</v>
      </c>
      <c r="D71" s="172" t="s">
        <v>55</v>
      </c>
      <c r="E71" s="173">
        <v>2000</v>
      </c>
      <c r="F71" s="173">
        <v>2000</v>
      </c>
      <c r="G71" s="173">
        <v>2000</v>
      </c>
    </row>
    <row r="72" spans="1:7" ht="32.25" customHeight="1">
      <c r="A72" s="177" t="s">
        <v>226</v>
      </c>
      <c r="B72" s="169" t="s">
        <v>227</v>
      </c>
      <c r="C72" s="244"/>
      <c r="D72" s="169"/>
      <c r="E72" s="170">
        <f>E73</f>
        <v>1000</v>
      </c>
      <c r="F72" s="170">
        <f t="shared" ref="F72:G74" si="16">F73</f>
        <v>3000</v>
      </c>
      <c r="G72" s="170">
        <f t="shared" si="16"/>
        <v>3000</v>
      </c>
    </row>
    <row r="73" spans="1:7" ht="63">
      <c r="A73" s="155" t="s">
        <v>338</v>
      </c>
      <c r="B73" s="169" t="s">
        <v>228</v>
      </c>
      <c r="C73" s="244"/>
      <c r="D73" s="169"/>
      <c r="E73" s="170">
        <f>E74</f>
        <v>1000</v>
      </c>
      <c r="F73" s="170">
        <f t="shared" si="16"/>
        <v>3000</v>
      </c>
      <c r="G73" s="170">
        <f t="shared" si="16"/>
        <v>3000</v>
      </c>
    </row>
    <row r="74" spans="1:7">
      <c r="A74" s="174" t="s">
        <v>205</v>
      </c>
      <c r="B74" s="172" t="s">
        <v>228</v>
      </c>
      <c r="C74" s="245" t="s">
        <v>194</v>
      </c>
      <c r="D74" s="172"/>
      <c r="E74" s="173">
        <f>E75</f>
        <v>1000</v>
      </c>
      <c r="F74" s="173">
        <f t="shared" si="16"/>
        <v>3000</v>
      </c>
      <c r="G74" s="173">
        <f t="shared" si="16"/>
        <v>3000</v>
      </c>
    </row>
    <row r="75" spans="1:7">
      <c r="A75" s="180" t="s">
        <v>614</v>
      </c>
      <c r="B75" s="172" t="s">
        <v>228</v>
      </c>
      <c r="C75" s="245" t="s">
        <v>194</v>
      </c>
      <c r="D75" s="172" t="s">
        <v>53</v>
      </c>
      <c r="E75" s="173">
        <v>1000</v>
      </c>
      <c r="F75" s="173">
        <v>3000</v>
      </c>
      <c r="G75" s="173">
        <v>3000</v>
      </c>
    </row>
    <row r="76" spans="1:7" ht="31.5">
      <c r="A76" s="177" t="s">
        <v>229</v>
      </c>
      <c r="B76" s="169" t="s">
        <v>230</v>
      </c>
      <c r="C76" s="244"/>
      <c r="D76" s="169"/>
      <c r="E76" s="170">
        <f>E77</f>
        <v>2000</v>
      </c>
      <c r="F76" s="170">
        <f t="shared" ref="F76:G78" si="17">F77</f>
        <v>6000</v>
      </c>
      <c r="G76" s="170">
        <f t="shared" si="17"/>
        <v>6000</v>
      </c>
    </row>
    <row r="77" spans="1:7" ht="63">
      <c r="A77" s="155" t="s">
        <v>338</v>
      </c>
      <c r="B77" s="169" t="s">
        <v>231</v>
      </c>
      <c r="C77" s="244"/>
      <c r="D77" s="169"/>
      <c r="E77" s="170">
        <f>E78</f>
        <v>2000</v>
      </c>
      <c r="F77" s="170">
        <f t="shared" si="17"/>
        <v>6000</v>
      </c>
      <c r="G77" s="170">
        <f t="shared" si="17"/>
        <v>6000</v>
      </c>
    </row>
    <row r="78" spans="1:7">
      <c r="A78" s="174" t="s">
        <v>205</v>
      </c>
      <c r="B78" s="172" t="s">
        <v>231</v>
      </c>
      <c r="C78" s="245" t="s">
        <v>194</v>
      </c>
      <c r="D78" s="172"/>
      <c r="E78" s="173">
        <f>E79</f>
        <v>2000</v>
      </c>
      <c r="F78" s="173">
        <f t="shared" si="17"/>
        <v>6000</v>
      </c>
      <c r="G78" s="173">
        <f t="shared" si="17"/>
        <v>6000</v>
      </c>
    </row>
    <row r="79" spans="1:7">
      <c r="A79" s="171" t="s">
        <v>250</v>
      </c>
      <c r="B79" s="172" t="s">
        <v>231</v>
      </c>
      <c r="C79" s="245" t="s">
        <v>194</v>
      </c>
      <c r="D79" s="172" t="s">
        <v>59</v>
      </c>
      <c r="E79" s="173">
        <v>2000</v>
      </c>
      <c r="F79" s="173">
        <v>6000</v>
      </c>
      <c r="G79" s="173">
        <v>6000</v>
      </c>
    </row>
    <row r="80" spans="1:7">
      <c r="A80" s="36" t="s">
        <v>232</v>
      </c>
      <c r="B80" s="169" t="s">
        <v>233</v>
      </c>
      <c r="C80" s="244"/>
      <c r="D80" s="169"/>
      <c r="E80" s="170">
        <f>E81+E84+E88+E86</f>
        <v>3442200</v>
      </c>
      <c r="F80" s="170">
        <f t="shared" ref="F80:G80" si="18">F81+F84+F89+F86</f>
        <v>1611658.44</v>
      </c>
      <c r="G80" s="170">
        <f t="shared" si="18"/>
        <v>1401800</v>
      </c>
    </row>
    <row r="81" spans="1:7" ht="47.25">
      <c r="A81" s="178" t="s">
        <v>234</v>
      </c>
      <c r="B81" s="169" t="s">
        <v>235</v>
      </c>
      <c r="C81" s="244"/>
      <c r="D81" s="169"/>
      <c r="E81" s="170">
        <f>E82</f>
        <v>2940000</v>
      </c>
      <c r="F81" s="170">
        <f t="shared" ref="F81:G82" si="19">F82</f>
        <v>1324858.44</v>
      </c>
      <c r="G81" s="170">
        <f t="shared" si="19"/>
        <v>1155000</v>
      </c>
    </row>
    <row r="82" spans="1:7" ht="63">
      <c r="A82" s="159" t="s">
        <v>190</v>
      </c>
      <c r="B82" s="172" t="s">
        <v>235</v>
      </c>
      <c r="C82" s="245" t="s">
        <v>192</v>
      </c>
      <c r="D82" s="172"/>
      <c r="E82" s="173">
        <f>E83</f>
        <v>2940000</v>
      </c>
      <c r="F82" s="173">
        <f t="shared" si="19"/>
        <v>1324858.44</v>
      </c>
      <c r="G82" s="173">
        <f t="shared" si="19"/>
        <v>1155000</v>
      </c>
    </row>
    <row r="83" spans="1:7">
      <c r="A83" s="171" t="s">
        <v>54</v>
      </c>
      <c r="B83" s="172" t="s">
        <v>235</v>
      </c>
      <c r="C83" s="245" t="s">
        <v>192</v>
      </c>
      <c r="D83" s="172" t="s">
        <v>55</v>
      </c>
      <c r="E83" s="173">
        <v>2940000</v>
      </c>
      <c r="F83" s="173">
        <v>1324858.44</v>
      </c>
      <c r="G83" s="173">
        <v>1155000</v>
      </c>
    </row>
    <row r="84" spans="1:7" ht="47.25">
      <c r="A84" s="110" t="s">
        <v>148</v>
      </c>
      <c r="B84" s="169" t="s">
        <v>236</v>
      </c>
      <c r="C84" s="244"/>
      <c r="D84" s="169"/>
      <c r="E84" s="170">
        <f>E85</f>
        <v>432000</v>
      </c>
      <c r="F84" s="170">
        <f t="shared" ref="F84:G84" si="20">F85</f>
        <v>223000</v>
      </c>
      <c r="G84" s="170">
        <f t="shared" si="20"/>
        <v>213000</v>
      </c>
    </row>
    <row r="85" spans="1:7">
      <c r="A85" s="174" t="s">
        <v>205</v>
      </c>
      <c r="B85" s="172" t="s">
        <v>236</v>
      </c>
      <c r="C85" s="245" t="s">
        <v>194</v>
      </c>
      <c r="D85" s="172" t="s">
        <v>55</v>
      </c>
      <c r="E85" s="173">
        <v>432000</v>
      </c>
      <c r="F85" s="173">
        <v>223000</v>
      </c>
      <c r="G85" s="173">
        <v>213000</v>
      </c>
    </row>
    <row r="86" spans="1:7">
      <c r="A86" s="174" t="s">
        <v>145</v>
      </c>
      <c r="B86" s="172" t="s">
        <v>337</v>
      </c>
      <c r="C86" s="245" t="s">
        <v>207</v>
      </c>
      <c r="D86" s="172"/>
      <c r="E86" s="173">
        <f>E87</f>
        <v>200</v>
      </c>
      <c r="F86" s="173">
        <f t="shared" ref="F86:G86" si="21">F87</f>
        <v>800</v>
      </c>
      <c r="G86" s="173">
        <f t="shared" si="21"/>
        <v>800</v>
      </c>
    </row>
    <row r="87" spans="1:7">
      <c r="A87" s="171" t="s">
        <v>54</v>
      </c>
      <c r="B87" s="172" t="s">
        <v>337</v>
      </c>
      <c r="C87" s="245" t="s">
        <v>207</v>
      </c>
      <c r="D87" s="172" t="s">
        <v>55</v>
      </c>
      <c r="E87" s="173">
        <v>200</v>
      </c>
      <c r="F87" s="173">
        <v>800</v>
      </c>
      <c r="G87" s="173">
        <v>800</v>
      </c>
    </row>
    <row r="88" spans="1:7">
      <c r="A88" s="152" t="s">
        <v>237</v>
      </c>
      <c r="B88" s="169" t="s">
        <v>233</v>
      </c>
      <c r="C88" s="245"/>
      <c r="D88" s="172"/>
      <c r="E88" s="170">
        <f>E89+E96</f>
        <v>70000</v>
      </c>
      <c r="F88" s="170">
        <f t="shared" ref="F88:G90" si="22">F89</f>
        <v>63000</v>
      </c>
      <c r="G88" s="170">
        <f t="shared" si="22"/>
        <v>33000</v>
      </c>
    </row>
    <row r="89" spans="1:7" ht="63">
      <c r="A89" s="155" t="s">
        <v>338</v>
      </c>
      <c r="B89" s="169" t="s">
        <v>238</v>
      </c>
      <c r="C89" s="244"/>
      <c r="D89" s="169"/>
      <c r="E89" s="170">
        <f>E90</f>
        <v>0</v>
      </c>
      <c r="F89" s="170">
        <f t="shared" si="22"/>
        <v>63000</v>
      </c>
      <c r="G89" s="170">
        <f t="shared" si="22"/>
        <v>33000</v>
      </c>
    </row>
    <row r="90" spans="1:7" ht="26.25" customHeight="1">
      <c r="A90" s="174" t="s">
        <v>205</v>
      </c>
      <c r="B90" s="172" t="s">
        <v>238</v>
      </c>
      <c r="C90" s="245" t="s">
        <v>194</v>
      </c>
      <c r="D90" s="172"/>
      <c r="E90" s="173">
        <f>E91</f>
        <v>0</v>
      </c>
      <c r="F90" s="173">
        <f t="shared" si="22"/>
        <v>63000</v>
      </c>
      <c r="G90" s="173">
        <f t="shared" si="22"/>
        <v>33000</v>
      </c>
    </row>
    <row r="91" spans="1:7">
      <c r="A91" s="171" t="s">
        <v>54</v>
      </c>
      <c r="B91" s="172" t="s">
        <v>238</v>
      </c>
      <c r="C91" s="245" t="s">
        <v>194</v>
      </c>
      <c r="D91" s="172" t="s">
        <v>55</v>
      </c>
      <c r="E91" s="173">
        <v>0</v>
      </c>
      <c r="F91" s="173">
        <v>63000</v>
      </c>
      <c r="G91" s="173">
        <v>33000</v>
      </c>
    </row>
    <row r="92" spans="1:7" ht="31.5" hidden="1">
      <c r="A92" s="36" t="s">
        <v>239</v>
      </c>
      <c r="B92" s="169" t="s">
        <v>240</v>
      </c>
      <c r="C92" s="244"/>
      <c r="D92" s="169"/>
      <c r="E92" s="170">
        <f>E94</f>
        <v>0</v>
      </c>
      <c r="F92" s="170">
        <f t="shared" ref="F92:G92" si="23">F94</f>
        <v>0</v>
      </c>
      <c r="G92" s="170">
        <f t="shared" si="23"/>
        <v>0</v>
      </c>
    </row>
    <row r="93" spans="1:7" ht="126" hidden="1" customHeight="1">
      <c r="A93" s="155" t="s">
        <v>241</v>
      </c>
      <c r="B93" s="169" t="s">
        <v>242</v>
      </c>
      <c r="C93" s="244"/>
      <c r="D93" s="169"/>
      <c r="E93" s="170">
        <f>E94</f>
        <v>0</v>
      </c>
      <c r="F93" s="170">
        <f t="shared" ref="F93:G94" si="24">F94</f>
        <v>0</v>
      </c>
      <c r="G93" s="170">
        <f t="shared" si="24"/>
        <v>0</v>
      </c>
    </row>
    <row r="94" spans="1:7" ht="409.5" hidden="1" customHeight="1">
      <c r="A94" s="174" t="s">
        <v>205</v>
      </c>
      <c r="B94" s="172" t="s">
        <v>242</v>
      </c>
      <c r="C94" s="245" t="s">
        <v>194</v>
      </c>
      <c r="D94" s="172"/>
      <c r="E94" s="173">
        <f>E95</f>
        <v>0</v>
      </c>
      <c r="F94" s="173">
        <f t="shared" si="24"/>
        <v>0</v>
      </c>
      <c r="G94" s="173">
        <f t="shared" si="24"/>
        <v>0</v>
      </c>
    </row>
    <row r="95" spans="1:7" ht="27" hidden="1" customHeight="1">
      <c r="A95" s="171" t="s">
        <v>243</v>
      </c>
      <c r="B95" s="172" t="s">
        <v>242</v>
      </c>
      <c r="C95" s="245" t="s">
        <v>194</v>
      </c>
      <c r="D95" s="172" t="s">
        <v>244</v>
      </c>
      <c r="E95" s="173"/>
      <c r="F95" s="173"/>
      <c r="G95" s="173"/>
    </row>
    <row r="96" spans="1:7" ht="27" customHeight="1">
      <c r="A96" s="171" t="s">
        <v>145</v>
      </c>
      <c r="B96" s="172" t="s">
        <v>238</v>
      </c>
      <c r="C96" s="245" t="s">
        <v>207</v>
      </c>
      <c r="D96" s="172"/>
      <c r="E96" s="173">
        <f>E97</f>
        <v>70000</v>
      </c>
      <c r="F96" s="173"/>
      <c r="G96" s="173"/>
    </row>
    <row r="97" spans="1:7" ht="27" customHeight="1">
      <c r="A97" s="171" t="s">
        <v>54</v>
      </c>
      <c r="B97" s="172" t="s">
        <v>238</v>
      </c>
      <c r="C97" s="245" t="s">
        <v>207</v>
      </c>
      <c r="D97" s="172" t="s">
        <v>55</v>
      </c>
      <c r="E97" s="173">
        <v>70000</v>
      </c>
      <c r="F97" s="173"/>
      <c r="G97" s="173"/>
    </row>
    <row r="98" spans="1:7" ht="23.25" customHeight="1">
      <c r="A98" s="36" t="s">
        <v>245</v>
      </c>
      <c r="B98" s="169" t="s">
        <v>246</v>
      </c>
      <c r="C98" s="244"/>
      <c r="D98" s="169"/>
      <c r="E98" s="170">
        <f>E99</f>
        <v>2113534.16</v>
      </c>
      <c r="F98" s="170">
        <f t="shared" ref="F98:G98" si="25">F99</f>
        <v>1285100</v>
      </c>
      <c r="G98" s="170">
        <f t="shared" si="25"/>
        <v>1347000</v>
      </c>
    </row>
    <row r="99" spans="1:7" ht="30.75" customHeight="1">
      <c r="A99" s="36" t="s">
        <v>247</v>
      </c>
      <c r="B99" s="169" t="s">
        <v>248</v>
      </c>
      <c r="C99" s="244"/>
      <c r="D99" s="169"/>
      <c r="E99" s="170">
        <f>E100+E103+E120</f>
        <v>2113534.16</v>
      </c>
      <c r="F99" s="170">
        <f t="shared" ref="F99:G99" si="26">F100+F103+F120</f>
        <v>1285100</v>
      </c>
      <c r="G99" s="170">
        <f t="shared" si="26"/>
        <v>1347000</v>
      </c>
    </row>
    <row r="100" spans="1:7" ht="66.75" customHeight="1">
      <c r="A100" s="155" t="s">
        <v>338</v>
      </c>
      <c r="B100" s="169" t="s">
        <v>249</v>
      </c>
      <c r="C100" s="244"/>
      <c r="D100" s="169"/>
      <c r="E100" s="170">
        <f>E101</f>
        <v>0</v>
      </c>
      <c r="F100" s="170">
        <f t="shared" ref="F100:G101" si="27">F101</f>
        <v>576300</v>
      </c>
      <c r="G100" s="170">
        <f t="shared" si="27"/>
        <v>539200</v>
      </c>
    </row>
    <row r="101" spans="1:7" ht="20.25" customHeight="1">
      <c r="A101" s="174" t="s">
        <v>205</v>
      </c>
      <c r="B101" s="172" t="s">
        <v>249</v>
      </c>
      <c r="C101" s="245" t="s">
        <v>194</v>
      </c>
      <c r="D101" s="172"/>
      <c r="E101" s="173">
        <f>E102</f>
        <v>0</v>
      </c>
      <c r="F101" s="173">
        <f t="shared" si="27"/>
        <v>576300</v>
      </c>
      <c r="G101" s="173">
        <f t="shared" si="27"/>
        <v>539200</v>
      </c>
    </row>
    <row r="102" spans="1:7">
      <c r="A102" s="171" t="s">
        <v>250</v>
      </c>
      <c r="B102" s="172" t="s">
        <v>249</v>
      </c>
      <c r="C102" s="245" t="s">
        <v>194</v>
      </c>
      <c r="D102" s="172" t="s">
        <v>59</v>
      </c>
      <c r="E102" s="173">
        <v>0</v>
      </c>
      <c r="F102" s="173">
        <v>576300</v>
      </c>
      <c r="G102" s="173">
        <v>539200</v>
      </c>
    </row>
    <row r="103" spans="1:7" ht="63">
      <c r="A103" s="155" t="s">
        <v>338</v>
      </c>
      <c r="B103" s="169" t="s">
        <v>251</v>
      </c>
      <c r="C103" s="244"/>
      <c r="D103" s="169"/>
      <c r="E103" s="170">
        <f>E104</f>
        <v>1536334.16</v>
      </c>
      <c r="F103" s="170">
        <f t="shared" ref="F103:G104" si="28">F104</f>
        <v>110000</v>
      </c>
      <c r="G103" s="170">
        <f t="shared" si="28"/>
        <v>199000</v>
      </c>
    </row>
    <row r="104" spans="1:7">
      <c r="A104" s="174" t="s">
        <v>205</v>
      </c>
      <c r="B104" s="172" t="s">
        <v>251</v>
      </c>
      <c r="C104" s="245" t="s">
        <v>194</v>
      </c>
      <c r="D104" s="172"/>
      <c r="E104" s="173">
        <f>E105</f>
        <v>1536334.16</v>
      </c>
      <c r="F104" s="173">
        <f t="shared" si="28"/>
        <v>110000</v>
      </c>
      <c r="G104" s="173">
        <f t="shared" si="28"/>
        <v>199000</v>
      </c>
    </row>
    <row r="105" spans="1:7">
      <c r="A105" s="171" t="s">
        <v>250</v>
      </c>
      <c r="B105" s="172" t="s">
        <v>251</v>
      </c>
      <c r="C105" s="245" t="s">
        <v>194</v>
      </c>
      <c r="D105" s="172" t="s">
        <v>59</v>
      </c>
      <c r="E105" s="173">
        <v>1536334.16</v>
      </c>
      <c r="F105" s="173">
        <v>110000</v>
      </c>
      <c r="G105" s="173">
        <v>199000</v>
      </c>
    </row>
    <row r="106" spans="1:7" hidden="1">
      <c r="A106" s="36" t="s">
        <v>252</v>
      </c>
      <c r="B106" s="169" t="s">
        <v>253</v>
      </c>
      <c r="C106" s="244"/>
      <c r="D106" s="169"/>
      <c r="E106" s="170">
        <f>E108</f>
        <v>0</v>
      </c>
      <c r="F106" s="170">
        <f t="shared" ref="F106:G106" si="29">F108</f>
        <v>0</v>
      </c>
      <c r="G106" s="170">
        <f t="shared" si="29"/>
        <v>0</v>
      </c>
    </row>
    <row r="107" spans="1:7" ht="34.5" hidden="1" customHeight="1">
      <c r="A107" s="155" t="s">
        <v>241</v>
      </c>
      <c r="B107" s="169" t="s">
        <v>254</v>
      </c>
      <c r="C107" s="244"/>
      <c r="D107" s="169"/>
      <c r="E107" s="170">
        <f>E108</f>
        <v>0</v>
      </c>
      <c r="F107" s="170">
        <f t="shared" ref="F107:G108" si="30">F108</f>
        <v>0</v>
      </c>
      <c r="G107" s="170">
        <f t="shared" si="30"/>
        <v>0</v>
      </c>
    </row>
    <row r="108" spans="1:7" hidden="1">
      <c r="A108" s="174" t="s">
        <v>205</v>
      </c>
      <c r="B108" s="172" t="s">
        <v>249</v>
      </c>
      <c r="C108" s="245" t="s">
        <v>194</v>
      </c>
      <c r="D108" s="172"/>
      <c r="E108" s="173">
        <f>E109</f>
        <v>0</v>
      </c>
      <c r="F108" s="173">
        <f t="shared" si="30"/>
        <v>0</v>
      </c>
      <c r="G108" s="173">
        <f t="shared" si="30"/>
        <v>0</v>
      </c>
    </row>
    <row r="109" spans="1:7" hidden="1">
      <c r="A109" s="171" t="s">
        <v>250</v>
      </c>
      <c r="B109" s="172" t="s">
        <v>249</v>
      </c>
      <c r="C109" s="245" t="s">
        <v>194</v>
      </c>
      <c r="D109" s="172" t="s">
        <v>59</v>
      </c>
      <c r="E109" s="173"/>
      <c r="F109" s="173"/>
      <c r="G109" s="173"/>
    </row>
    <row r="110" spans="1:7" ht="35.25" hidden="1" customHeight="1">
      <c r="A110" s="155" t="s">
        <v>255</v>
      </c>
      <c r="B110" s="169" t="s">
        <v>251</v>
      </c>
      <c r="C110" s="244"/>
      <c r="D110" s="169"/>
      <c r="E110" s="170">
        <f>E111</f>
        <v>0</v>
      </c>
      <c r="F110" s="170">
        <f t="shared" ref="F110:G110" si="31">F111</f>
        <v>0</v>
      </c>
      <c r="G110" s="170">
        <f t="shared" si="31"/>
        <v>0</v>
      </c>
    </row>
    <row r="111" spans="1:7" hidden="1">
      <c r="A111" s="174" t="s">
        <v>205</v>
      </c>
      <c r="B111" s="172" t="s">
        <v>251</v>
      </c>
      <c r="C111" s="245" t="s">
        <v>194</v>
      </c>
      <c r="D111" s="172"/>
      <c r="E111" s="173"/>
      <c r="F111" s="173"/>
      <c r="G111" s="173"/>
    </row>
    <row r="112" spans="1:7" hidden="1">
      <c r="A112" s="171" t="s">
        <v>250</v>
      </c>
      <c r="B112" s="172" t="s">
        <v>249</v>
      </c>
      <c r="C112" s="245" t="s">
        <v>194</v>
      </c>
      <c r="D112" s="172" t="s">
        <v>59</v>
      </c>
      <c r="E112" s="173"/>
      <c r="F112" s="173"/>
      <c r="G112" s="173"/>
    </row>
    <row r="113" spans="1:7" ht="63" hidden="1">
      <c r="A113" s="155" t="s">
        <v>241</v>
      </c>
      <c r="B113" s="169" t="s">
        <v>251</v>
      </c>
      <c r="C113" s="244"/>
      <c r="D113" s="169"/>
      <c r="E113" s="170">
        <f>E114</f>
        <v>0</v>
      </c>
      <c r="F113" s="170">
        <f t="shared" ref="F113:G114" si="32">F114</f>
        <v>0</v>
      </c>
      <c r="G113" s="170">
        <f t="shared" si="32"/>
        <v>0</v>
      </c>
    </row>
    <row r="114" spans="1:7" hidden="1">
      <c r="A114" s="174" t="s">
        <v>205</v>
      </c>
      <c r="B114" s="172" t="s">
        <v>251</v>
      </c>
      <c r="C114" s="245" t="s">
        <v>194</v>
      </c>
      <c r="D114" s="172"/>
      <c r="E114" s="173">
        <f>E115</f>
        <v>0</v>
      </c>
      <c r="F114" s="173">
        <f t="shared" si="32"/>
        <v>0</v>
      </c>
      <c r="G114" s="173">
        <f t="shared" si="32"/>
        <v>0</v>
      </c>
    </row>
    <row r="115" spans="1:7" hidden="1">
      <c r="A115" s="171" t="s">
        <v>250</v>
      </c>
      <c r="B115" s="172" t="s">
        <v>251</v>
      </c>
      <c r="C115" s="245" t="s">
        <v>194</v>
      </c>
      <c r="D115" s="172" t="s">
        <v>59</v>
      </c>
      <c r="E115" s="173"/>
      <c r="F115" s="173"/>
      <c r="G115" s="173"/>
    </row>
    <row r="116" spans="1:7" hidden="1">
      <c r="A116" s="36" t="s">
        <v>252</v>
      </c>
      <c r="B116" s="169" t="s">
        <v>253</v>
      </c>
      <c r="C116" s="244"/>
      <c r="D116" s="169"/>
      <c r="E116" s="170">
        <f>E118</f>
        <v>0</v>
      </c>
      <c r="F116" s="170">
        <f t="shared" ref="F116:G116" si="33">F118</f>
        <v>0</v>
      </c>
      <c r="G116" s="170">
        <f t="shared" si="33"/>
        <v>0</v>
      </c>
    </row>
    <row r="117" spans="1:7" ht="63" hidden="1">
      <c r="A117" s="155" t="s">
        <v>241</v>
      </c>
      <c r="B117" s="169" t="s">
        <v>254</v>
      </c>
      <c r="C117" s="244"/>
      <c r="D117" s="169"/>
      <c r="E117" s="170">
        <f>E118</f>
        <v>0</v>
      </c>
      <c r="F117" s="170">
        <f t="shared" ref="F117:G118" si="34">F118</f>
        <v>0</v>
      </c>
      <c r="G117" s="170">
        <f t="shared" si="34"/>
        <v>0</v>
      </c>
    </row>
    <row r="118" spans="1:7" hidden="1">
      <c r="A118" s="174" t="s">
        <v>205</v>
      </c>
      <c r="B118" s="172" t="s">
        <v>254</v>
      </c>
      <c r="C118" s="245" t="s">
        <v>194</v>
      </c>
      <c r="D118" s="172"/>
      <c r="E118" s="173">
        <f>E119</f>
        <v>0</v>
      </c>
      <c r="F118" s="173">
        <f t="shared" si="34"/>
        <v>0</v>
      </c>
      <c r="G118" s="173">
        <f t="shared" si="34"/>
        <v>0</v>
      </c>
    </row>
    <row r="119" spans="1:7" hidden="1">
      <c r="A119" s="171" t="s">
        <v>250</v>
      </c>
      <c r="B119" s="172" t="s">
        <v>251</v>
      </c>
      <c r="C119" s="245" t="s">
        <v>194</v>
      </c>
      <c r="D119" s="172" t="s">
        <v>59</v>
      </c>
      <c r="E119" s="173"/>
      <c r="F119" s="173"/>
      <c r="G119" s="173"/>
    </row>
    <row r="120" spans="1:7" ht="63">
      <c r="A120" s="155" t="s">
        <v>338</v>
      </c>
      <c r="B120" s="169" t="s">
        <v>256</v>
      </c>
      <c r="C120" s="244"/>
      <c r="D120" s="169"/>
      <c r="E120" s="170">
        <f>E121</f>
        <v>577200</v>
      </c>
      <c r="F120" s="170">
        <f t="shared" ref="F120:G121" si="35">F121</f>
        <v>598800</v>
      </c>
      <c r="G120" s="170">
        <f t="shared" si="35"/>
        <v>608800</v>
      </c>
    </row>
    <row r="121" spans="1:7">
      <c r="A121" s="174" t="s">
        <v>205</v>
      </c>
      <c r="B121" s="172" t="s">
        <v>256</v>
      </c>
      <c r="C121" s="245" t="s">
        <v>194</v>
      </c>
      <c r="D121" s="172"/>
      <c r="E121" s="173">
        <f>E122</f>
        <v>577200</v>
      </c>
      <c r="F121" s="173">
        <f t="shared" si="35"/>
        <v>598800</v>
      </c>
      <c r="G121" s="173">
        <f t="shared" si="35"/>
        <v>608800</v>
      </c>
    </row>
    <row r="122" spans="1:7">
      <c r="A122" s="171" t="s">
        <v>250</v>
      </c>
      <c r="B122" s="172" t="s">
        <v>256</v>
      </c>
      <c r="C122" s="245" t="s">
        <v>194</v>
      </c>
      <c r="D122" s="172" t="s">
        <v>59</v>
      </c>
      <c r="E122" s="173">
        <v>577200</v>
      </c>
      <c r="F122" s="173">
        <v>598800</v>
      </c>
      <c r="G122" s="173">
        <v>608800</v>
      </c>
    </row>
    <row r="123" spans="1:7" ht="31.5">
      <c r="A123" s="36" t="s">
        <v>260</v>
      </c>
      <c r="B123" s="169" t="s">
        <v>261</v>
      </c>
      <c r="C123" s="244"/>
      <c r="D123" s="169"/>
      <c r="E123" s="170">
        <f>E124</f>
        <v>0</v>
      </c>
      <c r="F123" s="170">
        <f t="shared" ref="F123:G126" si="36">F124</f>
        <v>1000</v>
      </c>
      <c r="G123" s="170">
        <f t="shared" si="36"/>
        <v>1000</v>
      </c>
    </row>
    <row r="124" spans="1:7" ht="31.5" hidden="1">
      <c r="A124" s="179" t="s">
        <v>262</v>
      </c>
      <c r="B124" s="169" t="s">
        <v>263</v>
      </c>
      <c r="C124" s="244"/>
      <c r="D124" s="169"/>
      <c r="E124" s="170">
        <f>E125</f>
        <v>0</v>
      </c>
      <c r="F124" s="170">
        <f t="shared" si="36"/>
        <v>1000</v>
      </c>
      <c r="G124" s="170">
        <f t="shared" si="36"/>
        <v>1000</v>
      </c>
    </row>
    <row r="125" spans="1:7" ht="63">
      <c r="A125" s="155" t="s">
        <v>338</v>
      </c>
      <c r="B125" s="169" t="s">
        <v>611</v>
      </c>
      <c r="C125" s="244"/>
      <c r="D125" s="169"/>
      <c r="E125" s="170">
        <f>E126</f>
        <v>0</v>
      </c>
      <c r="F125" s="170">
        <f t="shared" si="36"/>
        <v>1000</v>
      </c>
      <c r="G125" s="170">
        <f t="shared" si="36"/>
        <v>1000</v>
      </c>
    </row>
    <row r="126" spans="1:7">
      <c r="A126" s="174" t="s">
        <v>205</v>
      </c>
      <c r="B126" s="172" t="s">
        <v>611</v>
      </c>
      <c r="C126" s="245" t="s">
        <v>194</v>
      </c>
      <c r="D126" s="172"/>
      <c r="E126" s="173">
        <f>E127</f>
        <v>0</v>
      </c>
      <c r="F126" s="173">
        <f t="shared" si="36"/>
        <v>1000</v>
      </c>
      <c r="G126" s="173">
        <f t="shared" si="36"/>
        <v>1000</v>
      </c>
    </row>
    <row r="127" spans="1:7">
      <c r="A127" s="171" t="s">
        <v>264</v>
      </c>
      <c r="B127" s="172" t="s">
        <v>611</v>
      </c>
      <c r="C127" s="245" t="s">
        <v>194</v>
      </c>
      <c r="D127" s="172" t="s">
        <v>110</v>
      </c>
      <c r="E127" s="173">
        <v>0</v>
      </c>
      <c r="F127" s="173">
        <v>1000</v>
      </c>
      <c r="G127" s="173">
        <v>1000</v>
      </c>
    </row>
    <row r="128" spans="1:7" ht="47.25">
      <c r="A128" s="152" t="s">
        <v>265</v>
      </c>
      <c r="B128" s="169" t="s">
        <v>266</v>
      </c>
      <c r="C128" s="244"/>
      <c r="D128" s="169"/>
      <c r="E128" s="170">
        <f>E135+E129</f>
        <v>1336558.75</v>
      </c>
      <c r="F128" s="170" t="e">
        <f>F135+#REF!+F129</f>
        <v>#REF!</v>
      </c>
      <c r="G128" s="170" t="e">
        <f>G135+#REF!+G129</f>
        <v>#REF!</v>
      </c>
    </row>
    <row r="129" spans="1:7" ht="31.5">
      <c r="A129" s="105" t="s">
        <v>267</v>
      </c>
      <c r="B129" s="169" t="s">
        <v>268</v>
      </c>
      <c r="C129" s="244"/>
      <c r="D129" s="169"/>
      <c r="E129" s="170">
        <f>E130</f>
        <v>37128.75</v>
      </c>
      <c r="F129" s="170">
        <f t="shared" ref="F129:G129" si="37">F131</f>
        <v>30000</v>
      </c>
      <c r="G129" s="170">
        <f t="shared" si="37"/>
        <v>30000</v>
      </c>
    </row>
    <row r="130" spans="1:7" ht="63">
      <c r="A130" s="155" t="s">
        <v>338</v>
      </c>
      <c r="B130" s="169" t="s">
        <v>269</v>
      </c>
      <c r="C130" s="244"/>
      <c r="D130" s="169"/>
      <c r="E130" s="170">
        <f>E131+E133</f>
        <v>37128.75</v>
      </c>
      <c r="F130" s="170">
        <f t="shared" ref="F130:G131" si="38">F131</f>
        <v>30000</v>
      </c>
      <c r="G130" s="170">
        <f t="shared" si="38"/>
        <v>30000</v>
      </c>
    </row>
    <row r="131" spans="1:7" ht="31.5" customHeight="1">
      <c r="A131" s="174" t="s">
        <v>205</v>
      </c>
      <c r="B131" s="172" t="s">
        <v>269</v>
      </c>
      <c r="C131" s="245" t="s">
        <v>194</v>
      </c>
      <c r="D131" s="172"/>
      <c r="E131" s="173">
        <f>E132</f>
        <v>0</v>
      </c>
      <c r="F131" s="173">
        <f t="shared" si="38"/>
        <v>30000</v>
      </c>
      <c r="G131" s="173">
        <f t="shared" si="38"/>
        <v>30000</v>
      </c>
    </row>
    <row r="132" spans="1:7">
      <c r="A132" s="171" t="s">
        <v>62</v>
      </c>
      <c r="B132" s="172" t="s">
        <v>269</v>
      </c>
      <c r="C132" s="245" t="s">
        <v>194</v>
      </c>
      <c r="D132" s="172" t="s">
        <v>63</v>
      </c>
      <c r="E132" s="173">
        <v>0</v>
      </c>
      <c r="F132" s="173">
        <v>30000</v>
      </c>
      <c r="G132" s="173">
        <v>30000</v>
      </c>
    </row>
    <row r="133" spans="1:7">
      <c r="A133" s="171" t="s">
        <v>145</v>
      </c>
      <c r="B133" s="172" t="s">
        <v>269</v>
      </c>
      <c r="C133" s="245" t="s">
        <v>207</v>
      </c>
      <c r="D133" s="172"/>
      <c r="E133" s="173">
        <f>E134</f>
        <v>37128.75</v>
      </c>
      <c r="F133" s="173"/>
      <c r="G133" s="173"/>
    </row>
    <row r="134" spans="1:7">
      <c r="A134" s="171" t="s">
        <v>202</v>
      </c>
      <c r="B134" s="172" t="s">
        <v>269</v>
      </c>
      <c r="C134" s="245" t="s">
        <v>207</v>
      </c>
      <c r="D134" s="172" t="s">
        <v>63</v>
      </c>
      <c r="E134" s="173">
        <v>37128.75</v>
      </c>
      <c r="F134" s="173"/>
      <c r="G134" s="173"/>
    </row>
    <row r="135" spans="1:7">
      <c r="A135" s="152" t="s">
        <v>270</v>
      </c>
      <c r="B135" s="169" t="s">
        <v>271</v>
      </c>
      <c r="C135" s="244"/>
      <c r="D135" s="169"/>
      <c r="E135" s="170">
        <f>E136+E148+E151+E154+E139</f>
        <v>1299430</v>
      </c>
      <c r="F135" s="170">
        <f t="shared" ref="F135:G135" si="39">F136+F148+F151+F154+F139</f>
        <v>708400</v>
      </c>
      <c r="G135" s="170">
        <f t="shared" si="39"/>
        <v>708400</v>
      </c>
    </row>
    <row r="136" spans="1:7" ht="63">
      <c r="A136" s="155" t="s">
        <v>338</v>
      </c>
      <c r="B136" s="169" t="s">
        <v>272</v>
      </c>
      <c r="C136" s="244"/>
      <c r="D136" s="169"/>
      <c r="E136" s="170">
        <f>E137</f>
        <v>297000</v>
      </c>
      <c r="F136" s="170">
        <f t="shared" ref="F136:G137" si="40">F137</f>
        <v>345000</v>
      </c>
      <c r="G136" s="170">
        <f t="shared" si="40"/>
        <v>345000</v>
      </c>
    </row>
    <row r="137" spans="1:7">
      <c r="A137" s="174" t="s">
        <v>205</v>
      </c>
      <c r="B137" s="172" t="s">
        <v>272</v>
      </c>
      <c r="C137" s="245" t="s">
        <v>194</v>
      </c>
      <c r="D137" s="172"/>
      <c r="E137" s="173">
        <f>E138</f>
        <v>297000</v>
      </c>
      <c r="F137" s="173">
        <f t="shared" si="40"/>
        <v>345000</v>
      </c>
      <c r="G137" s="173">
        <f t="shared" si="40"/>
        <v>345000</v>
      </c>
    </row>
    <row r="138" spans="1:7" ht="23.25" customHeight="1">
      <c r="A138" s="171" t="s">
        <v>75</v>
      </c>
      <c r="B138" s="172" t="s">
        <v>272</v>
      </c>
      <c r="C138" s="245" t="s">
        <v>194</v>
      </c>
      <c r="D138" s="172" t="s">
        <v>76</v>
      </c>
      <c r="E138" s="173">
        <v>297000</v>
      </c>
      <c r="F138" s="173">
        <v>345000</v>
      </c>
      <c r="G138" s="173">
        <v>345000</v>
      </c>
    </row>
    <row r="139" spans="1:7">
      <c r="A139" s="152" t="s">
        <v>273</v>
      </c>
      <c r="B139" s="169" t="s">
        <v>271</v>
      </c>
      <c r="C139" s="244"/>
      <c r="D139" s="169"/>
      <c r="E139" s="170">
        <f>E140+E143+E146+E157</f>
        <v>1002430</v>
      </c>
      <c r="F139" s="170">
        <f t="shared" ref="F139:G139" si="41">F140+F143+F146</f>
        <v>360400</v>
      </c>
      <c r="G139" s="170">
        <f t="shared" si="41"/>
        <v>360400</v>
      </c>
    </row>
    <row r="140" spans="1:7" ht="47.25">
      <c r="A140" s="180" t="s">
        <v>234</v>
      </c>
      <c r="B140" s="172" t="s">
        <v>274</v>
      </c>
      <c r="C140" s="245"/>
      <c r="D140" s="172"/>
      <c r="E140" s="173">
        <f>E141</f>
        <v>598330</v>
      </c>
      <c r="F140" s="173">
        <f t="shared" ref="F140:G141" si="42">F141</f>
        <v>265400</v>
      </c>
      <c r="G140" s="173">
        <f t="shared" si="42"/>
        <v>265400</v>
      </c>
    </row>
    <row r="141" spans="1:7" ht="63">
      <c r="A141" s="171" t="s">
        <v>190</v>
      </c>
      <c r="B141" s="172" t="s">
        <v>274</v>
      </c>
      <c r="C141" s="245" t="s">
        <v>192</v>
      </c>
      <c r="D141" s="172"/>
      <c r="E141" s="173">
        <f>E142</f>
        <v>598330</v>
      </c>
      <c r="F141" s="173">
        <f t="shared" si="42"/>
        <v>265400</v>
      </c>
      <c r="G141" s="173">
        <f t="shared" si="42"/>
        <v>265400</v>
      </c>
    </row>
    <row r="142" spans="1:7">
      <c r="A142" s="171" t="s">
        <v>75</v>
      </c>
      <c r="B142" s="172" t="s">
        <v>274</v>
      </c>
      <c r="C142" s="245" t="s">
        <v>192</v>
      </c>
      <c r="D142" s="172" t="s">
        <v>76</v>
      </c>
      <c r="E142" s="173">
        <v>598330</v>
      </c>
      <c r="F142" s="173">
        <v>265400</v>
      </c>
      <c r="G142" s="173">
        <v>265400</v>
      </c>
    </row>
    <row r="143" spans="1:7" ht="50.25" customHeight="1">
      <c r="A143" s="109" t="s">
        <v>148</v>
      </c>
      <c r="B143" s="172" t="s">
        <v>275</v>
      </c>
      <c r="C143" s="245"/>
      <c r="D143" s="172"/>
      <c r="E143" s="173">
        <f>E144</f>
        <v>300100</v>
      </c>
      <c r="F143" s="173">
        <f t="shared" ref="F143:G144" si="43">F144</f>
        <v>95000</v>
      </c>
      <c r="G143" s="173">
        <f t="shared" si="43"/>
        <v>95000</v>
      </c>
    </row>
    <row r="144" spans="1:7">
      <c r="A144" s="174" t="s">
        <v>205</v>
      </c>
      <c r="B144" s="172" t="s">
        <v>275</v>
      </c>
      <c r="C144" s="245" t="s">
        <v>194</v>
      </c>
      <c r="D144" s="172"/>
      <c r="E144" s="173">
        <f>E145</f>
        <v>300100</v>
      </c>
      <c r="F144" s="173">
        <f t="shared" si="43"/>
        <v>95000</v>
      </c>
      <c r="G144" s="173">
        <f t="shared" si="43"/>
        <v>95000</v>
      </c>
    </row>
    <row r="145" spans="1:7">
      <c r="A145" s="171" t="s">
        <v>75</v>
      </c>
      <c r="B145" s="172" t="s">
        <v>275</v>
      </c>
      <c r="C145" s="245" t="s">
        <v>194</v>
      </c>
      <c r="D145" s="172" t="s">
        <v>76</v>
      </c>
      <c r="E145" s="173">
        <v>300100</v>
      </c>
      <c r="F145" s="173">
        <v>95000</v>
      </c>
      <c r="G145" s="173">
        <v>95000</v>
      </c>
    </row>
    <row r="146" spans="1:7" hidden="1">
      <c r="A146" s="174" t="s">
        <v>206</v>
      </c>
      <c r="B146" s="172" t="s">
        <v>275</v>
      </c>
      <c r="C146" s="245" t="s">
        <v>207</v>
      </c>
      <c r="D146" s="172"/>
      <c r="E146" s="173"/>
      <c r="F146" s="173"/>
      <c r="G146" s="173"/>
    </row>
    <row r="147" spans="1:7" hidden="1">
      <c r="A147" s="171" t="s">
        <v>75</v>
      </c>
      <c r="B147" s="172" t="s">
        <v>275</v>
      </c>
      <c r="C147" s="245" t="s">
        <v>207</v>
      </c>
      <c r="D147" s="172" t="s">
        <v>76</v>
      </c>
      <c r="E147" s="173">
        <v>0</v>
      </c>
      <c r="F147" s="173">
        <v>0</v>
      </c>
      <c r="G147" s="173">
        <v>0</v>
      </c>
    </row>
    <row r="148" spans="1:7" ht="26.25" hidden="1" customHeight="1">
      <c r="A148" s="155" t="s">
        <v>211</v>
      </c>
      <c r="B148" s="169" t="s">
        <v>276</v>
      </c>
      <c r="C148" s="244"/>
      <c r="D148" s="169"/>
      <c r="E148" s="170">
        <f>E149</f>
        <v>0</v>
      </c>
      <c r="F148" s="170">
        <f t="shared" ref="F148:G149" si="44">F149</f>
        <v>0</v>
      </c>
      <c r="G148" s="170">
        <f t="shared" si="44"/>
        <v>0</v>
      </c>
    </row>
    <row r="149" spans="1:7" hidden="1">
      <c r="A149" s="174" t="s">
        <v>205</v>
      </c>
      <c r="B149" s="172" t="s">
        <v>276</v>
      </c>
      <c r="C149" s="245" t="s">
        <v>194</v>
      </c>
      <c r="D149" s="172"/>
      <c r="E149" s="173">
        <f>E150</f>
        <v>0</v>
      </c>
      <c r="F149" s="173">
        <f t="shared" si="44"/>
        <v>0</v>
      </c>
      <c r="G149" s="173">
        <f t="shared" si="44"/>
        <v>0</v>
      </c>
    </row>
    <row r="150" spans="1:7" hidden="1">
      <c r="A150" s="171" t="s">
        <v>75</v>
      </c>
      <c r="B150" s="172" t="s">
        <v>276</v>
      </c>
      <c r="C150" s="245" t="s">
        <v>194</v>
      </c>
      <c r="D150" s="172" t="s">
        <v>76</v>
      </c>
      <c r="E150" s="173"/>
      <c r="F150" s="173"/>
      <c r="G150" s="173"/>
    </row>
    <row r="151" spans="1:7" ht="63">
      <c r="A151" s="155" t="s">
        <v>338</v>
      </c>
      <c r="B151" s="169" t="s">
        <v>277</v>
      </c>
      <c r="C151" s="244"/>
      <c r="D151" s="169"/>
      <c r="E151" s="170">
        <f>E152</f>
        <v>0</v>
      </c>
      <c r="F151" s="170">
        <f t="shared" ref="F151:G152" si="45">F152</f>
        <v>3000</v>
      </c>
      <c r="G151" s="170">
        <f t="shared" si="45"/>
        <v>3000</v>
      </c>
    </row>
    <row r="152" spans="1:7">
      <c r="A152" s="174" t="s">
        <v>205</v>
      </c>
      <c r="B152" s="172" t="s">
        <v>277</v>
      </c>
      <c r="C152" s="245" t="s">
        <v>194</v>
      </c>
      <c r="D152" s="172"/>
      <c r="E152" s="173">
        <f>E153</f>
        <v>0</v>
      </c>
      <c r="F152" s="173">
        <f t="shared" si="45"/>
        <v>3000</v>
      </c>
      <c r="G152" s="173">
        <f t="shared" si="45"/>
        <v>3000</v>
      </c>
    </row>
    <row r="153" spans="1:7" ht="21" customHeight="1">
      <c r="A153" s="171" t="s">
        <v>75</v>
      </c>
      <c r="B153" s="172" t="s">
        <v>277</v>
      </c>
      <c r="C153" s="245" t="s">
        <v>194</v>
      </c>
      <c r="D153" s="172" t="s">
        <v>76</v>
      </c>
      <c r="E153" s="173">
        <v>0</v>
      </c>
      <c r="F153" s="173">
        <v>3000</v>
      </c>
      <c r="G153" s="173">
        <v>3000</v>
      </c>
    </row>
    <row r="154" spans="1:7" ht="63" hidden="1">
      <c r="A154" s="155" t="s">
        <v>211</v>
      </c>
      <c r="B154" s="169" t="s">
        <v>278</v>
      </c>
      <c r="C154" s="244"/>
      <c r="D154" s="169"/>
      <c r="E154" s="170">
        <f>E155</f>
        <v>0</v>
      </c>
      <c r="F154" s="170">
        <f t="shared" ref="F154:G155" si="46">F155</f>
        <v>0</v>
      </c>
      <c r="G154" s="170">
        <f t="shared" si="46"/>
        <v>0</v>
      </c>
    </row>
    <row r="155" spans="1:7" hidden="1">
      <c r="A155" s="174" t="s">
        <v>205</v>
      </c>
      <c r="B155" s="172" t="s">
        <v>278</v>
      </c>
      <c r="C155" s="245" t="s">
        <v>194</v>
      </c>
      <c r="D155" s="172"/>
      <c r="E155" s="173">
        <f>E156</f>
        <v>0</v>
      </c>
      <c r="F155" s="173">
        <f t="shared" si="46"/>
        <v>0</v>
      </c>
      <c r="G155" s="173">
        <f t="shared" si="46"/>
        <v>0</v>
      </c>
    </row>
    <row r="156" spans="1:7" hidden="1">
      <c r="A156" s="171" t="s">
        <v>75</v>
      </c>
      <c r="B156" s="172" t="s">
        <v>278</v>
      </c>
      <c r="C156" s="245" t="s">
        <v>194</v>
      </c>
      <c r="D156" s="172" t="s">
        <v>76</v>
      </c>
      <c r="E156" s="173">
        <v>0</v>
      </c>
      <c r="F156" s="173">
        <v>0</v>
      </c>
      <c r="G156" s="173">
        <v>0</v>
      </c>
    </row>
    <row r="157" spans="1:7" ht="63">
      <c r="A157" s="438" t="s">
        <v>846</v>
      </c>
      <c r="B157" s="169" t="s">
        <v>847</v>
      </c>
      <c r="C157" s="245"/>
      <c r="D157" s="172"/>
      <c r="E157" s="170">
        <f>E158</f>
        <v>104000</v>
      </c>
      <c r="F157" s="173"/>
      <c r="G157" s="173"/>
    </row>
    <row r="158" spans="1:7" ht="31.5">
      <c r="A158" s="438" t="s">
        <v>462</v>
      </c>
      <c r="B158" s="169" t="s">
        <v>848</v>
      </c>
      <c r="C158" s="245"/>
      <c r="D158" s="172"/>
      <c r="E158" s="173">
        <f>E159</f>
        <v>104000</v>
      </c>
      <c r="F158" s="173"/>
      <c r="G158" s="173"/>
    </row>
    <row r="159" spans="1:7">
      <c r="A159" s="171" t="s">
        <v>205</v>
      </c>
      <c r="B159" s="172" t="s">
        <v>848</v>
      </c>
      <c r="C159" s="245" t="s">
        <v>194</v>
      </c>
      <c r="D159" s="172"/>
      <c r="E159" s="173">
        <f>E160</f>
        <v>104000</v>
      </c>
      <c r="F159" s="173"/>
      <c r="G159" s="173"/>
    </row>
    <row r="160" spans="1:7">
      <c r="A160" s="171" t="s">
        <v>75</v>
      </c>
      <c r="B160" s="172" t="s">
        <v>848</v>
      </c>
      <c r="C160" s="245" t="s">
        <v>194</v>
      </c>
      <c r="D160" s="172" t="s">
        <v>76</v>
      </c>
      <c r="E160" s="173">
        <v>104000</v>
      </c>
      <c r="F160" s="173"/>
      <c r="G160" s="173"/>
    </row>
    <row r="161" spans="1:7" ht="31.5">
      <c r="A161" s="152" t="s">
        <v>279</v>
      </c>
      <c r="B161" s="169" t="s">
        <v>280</v>
      </c>
      <c r="C161" s="244"/>
      <c r="D161" s="169"/>
      <c r="E161" s="170">
        <f>E162+E166+E182+E209+E213+E189+E198</f>
        <v>10802686</v>
      </c>
      <c r="F161" s="170" t="e">
        <f>F162+F166+F182+F209+F213+F189+F198</f>
        <v>#REF!</v>
      </c>
      <c r="G161" s="170" t="e">
        <f>G162+G166+G182+G209+G213+G189+G198</f>
        <v>#REF!</v>
      </c>
    </row>
    <row r="162" spans="1:7" ht="32.25" customHeight="1">
      <c r="A162" s="177" t="s">
        <v>281</v>
      </c>
      <c r="B162" s="169" t="s">
        <v>282</v>
      </c>
      <c r="C162" s="244"/>
      <c r="D162" s="169"/>
      <c r="E162" s="170">
        <f>E163</f>
        <v>0</v>
      </c>
      <c r="F162" s="170" t="e">
        <f>#REF!+F163</f>
        <v>#REF!</v>
      </c>
      <c r="G162" s="170" t="e">
        <f>#REF!+G163</f>
        <v>#REF!</v>
      </c>
    </row>
    <row r="163" spans="1:7" ht="63" customHeight="1">
      <c r="A163" s="155" t="s">
        <v>338</v>
      </c>
      <c r="B163" s="169" t="s">
        <v>285</v>
      </c>
      <c r="C163" s="244"/>
      <c r="D163" s="169"/>
      <c r="E163" s="170">
        <f>E164</f>
        <v>0</v>
      </c>
      <c r="F163" s="170">
        <f t="shared" ref="F163:G164" si="47">F164</f>
        <v>5000</v>
      </c>
      <c r="G163" s="170">
        <f t="shared" si="47"/>
        <v>5000</v>
      </c>
    </row>
    <row r="164" spans="1:7" ht="21.75" customHeight="1">
      <c r="A164" s="174" t="s">
        <v>205</v>
      </c>
      <c r="B164" s="172" t="s">
        <v>285</v>
      </c>
      <c r="C164" s="245" t="s">
        <v>194</v>
      </c>
      <c r="D164" s="172"/>
      <c r="E164" s="173">
        <f>E165</f>
        <v>0</v>
      </c>
      <c r="F164" s="173">
        <f t="shared" si="47"/>
        <v>5000</v>
      </c>
      <c r="G164" s="173">
        <f t="shared" si="47"/>
        <v>5000</v>
      </c>
    </row>
    <row r="165" spans="1:7">
      <c r="A165" s="171" t="s">
        <v>180</v>
      </c>
      <c r="B165" s="172" t="s">
        <v>285</v>
      </c>
      <c r="C165" s="245" t="s">
        <v>194</v>
      </c>
      <c r="D165" s="172" t="s">
        <v>67</v>
      </c>
      <c r="E165" s="173">
        <v>0</v>
      </c>
      <c r="F165" s="173">
        <v>5000</v>
      </c>
      <c r="G165" s="173">
        <v>5000</v>
      </c>
    </row>
    <row r="166" spans="1:7" ht="42" customHeight="1">
      <c r="A166" s="177" t="s">
        <v>286</v>
      </c>
      <c r="B166" s="169" t="s">
        <v>287</v>
      </c>
      <c r="C166" s="244"/>
      <c r="D166" s="169"/>
      <c r="E166" s="170">
        <f>E167+E170+E175+E178</f>
        <v>3306086</v>
      </c>
      <c r="F166" s="170">
        <f t="shared" ref="F166:G166" si="48">F167+F170+F175</f>
        <v>1460600</v>
      </c>
      <c r="G166" s="170">
        <f t="shared" si="48"/>
        <v>1310600</v>
      </c>
    </row>
    <row r="167" spans="1:7">
      <c r="A167" s="78" t="s">
        <v>288</v>
      </c>
      <c r="B167" s="172" t="s">
        <v>289</v>
      </c>
      <c r="C167" s="245"/>
      <c r="D167" s="172"/>
      <c r="E167" s="173">
        <f>E168</f>
        <v>2312678.2400000002</v>
      </c>
      <c r="F167" s="173">
        <f t="shared" ref="F167:G168" si="49">F168</f>
        <v>1278000</v>
      </c>
      <c r="G167" s="173">
        <f t="shared" si="49"/>
        <v>1128000</v>
      </c>
    </row>
    <row r="168" spans="1:7" ht="63">
      <c r="A168" s="171" t="s">
        <v>190</v>
      </c>
      <c r="B168" s="172" t="s">
        <v>289</v>
      </c>
      <c r="C168" s="245" t="s">
        <v>192</v>
      </c>
      <c r="D168" s="172"/>
      <c r="E168" s="173">
        <f>E169</f>
        <v>2312678.2400000002</v>
      </c>
      <c r="F168" s="173">
        <f t="shared" si="49"/>
        <v>1278000</v>
      </c>
      <c r="G168" s="173">
        <f t="shared" si="49"/>
        <v>1128000</v>
      </c>
    </row>
    <row r="169" spans="1:7">
      <c r="A169" s="171" t="s">
        <v>70</v>
      </c>
      <c r="B169" s="172" t="s">
        <v>289</v>
      </c>
      <c r="C169" s="245" t="s">
        <v>192</v>
      </c>
      <c r="D169" s="172" t="s">
        <v>71</v>
      </c>
      <c r="E169" s="173">
        <v>2312678.2400000002</v>
      </c>
      <c r="F169" s="173">
        <v>1278000</v>
      </c>
      <c r="G169" s="173">
        <v>1128000</v>
      </c>
    </row>
    <row r="170" spans="1:7" ht="47.25">
      <c r="A170" s="109" t="s">
        <v>148</v>
      </c>
      <c r="B170" s="172" t="s">
        <v>290</v>
      </c>
      <c r="C170" s="245"/>
      <c r="D170" s="172"/>
      <c r="E170" s="173">
        <f>E171+E173</f>
        <v>671633.76</v>
      </c>
      <c r="F170" s="173">
        <f t="shared" ref="F170:G170" si="50">F171+F173</f>
        <v>181600</v>
      </c>
      <c r="G170" s="173">
        <f t="shared" si="50"/>
        <v>181600</v>
      </c>
    </row>
    <row r="171" spans="1:7">
      <c r="A171" s="174" t="s">
        <v>205</v>
      </c>
      <c r="B171" s="172" t="s">
        <v>290</v>
      </c>
      <c r="C171" s="245" t="s">
        <v>194</v>
      </c>
      <c r="D171" s="172"/>
      <c r="E171" s="173">
        <f>E172</f>
        <v>671433.76</v>
      </c>
      <c r="F171" s="173">
        <f t="shared" ref="F171:G171" si="51">F172</f>
        <v>178000</v>
      </c>
      <c r="G171" s="173">
        <f t="shared" si="51"/>
        <v>178000</v>
      </c>
    </row>
    <row r="172" spans="1:7">
      <c r="A172" s="171" t="s">
        <v>70</v>
      </c>
      <c r="B172" s="172" t="s">
        <v>290</v>
      </c>
      <c r="C172" s="245" t="s">
        <v>194</v>
      </c>
      <c r="D172" s="172" t="s">
        <v>71</v>
      </c>
      <c r="E172" s="173">
        <v>671433.76</v>
      </c>
      <c r="F172" s="173">
        <v>178000</v>
      </c>
      <c r="G172" s="173">
        <v>178000</v>
      </c>
    </row>
    <row r="173" spans="1:7" ht="16.5" customHeight="1">
      <c r="A173" s="174" t="s">
        <v>145</v>
      </c>
      <c r="B173" s="172" t="s">
        <v>291</v>
      </c>
      <c r="C173" s="245" t="s">
        <v>207</v>
      </c>
      <c r="D173" s="172"/>
      <c r="E173" s="173">
        <f>E174</f>
        <v>200</v>
      </c>
      <c r="F173" s="173">
        <f t="shared" ref="F173:G173" si="52">F174</f>
        <v>3600</v>
      </c>
      <c r="G173" s="173">
        <f t="shared" si="52"/>
        <v>3600</v>
      </c>
    </row>
    <row r="174" spans="1:7">
      <c r="A174" s="171" t="s">
        <v>70</v>
      </c>
      <c r="B174" s="172" t="s">
        <v>291</v>
      </c>
      <c r="C174" s="245" t="s">
        <v>207</v>
      </c>
      <c r="D174" s="172" t="s">
        <v>71</v>
      </c>
      <c r="E174" s="173">
        <v>200</v>
      </c>
      <c r="F174" s="173">
        <v>3600</v>
      </c>
      <c r="G174" s="173">
        <v>3600</v>
      </c>
    </row>
    <row r="175" spans="1:7" ht="63">
      <c r="A175" s="155" t="s">
        <v>338</v>
      </c>
      <c r="B175" s="172" t="s">
        <v>292</v>
      </c>
      <c r="C175" s="245"/>
      <c r="D175" s="172"/>
      <c r="E175" s="173">
        <f>E176</f>
        <v>0</v>
      </c>
      <c r="F175" s="173">
        <f t="shared" ref="F175:G176" si="53">F176</f>
        <v>1000</v>
      </c>
      <c r="G175" s="173">
        <f t="shared" si="53"/>
        <v>1000</v>
      </c>
    </row>
    <row r="176" spans="1:7">
      <c r="A176" s="174" t="s">
        <v>205</v>
      </c>
      <c r="B176" s="172" t="s">
        <v>292</v>
      </c>
      <c r="C176" s="245" t="s">
        <v>194</v>
      </c>
      <c r="D176" s="172"/>
      <c r="E176" s="173">
        <f>E177</f>
        <v>0</v>
      </c>
      <c r="F176" s="173">
        <f t="shared" si="53"/>
        <v>1000</v>
      </c>
      <c r="G176" s="173">
        <f t="shared" si="53"/>
        <v>1000</v>
      </c>
    </row>
    <row r="177" spans="1:7" ht="15.75" customHeight="1">
      <c r="A177" s="171" t="s">
        <v>70</v>
      </c>
      <c r="B177" s="172" t="s">
        <v>292</v>
      </c>
      <c r="C177" s="245" t="s">
        <v>194</v>
      </c>
      <c r="D177" s="172" t="s">
        <v>71</v>
      </c>
      <c r="E177" s="173">
        <v>0</v>
      </c>
      <c r="F177" s="173">
        <v>1000</v>
      </c>
      <c r="G177" s="173">
        <v>1000</v>
      </c>
    </row>
    <row r="178" spans="1:7" ht="53.25" customHeight="1">
      <c r="A178" s="438" t="s">
        <v>849</v>
      </c>
      <c r="B178" s="169" t="s">
        <v>850</v>
      </c>
      <c r="C178" s="245"/>
      <c r="D178" s="172"/>
      <c r="E178" s="170">
        <f>E179</f>
        <v>321774</v>
      </c>
      <c r="F178" s="173"/>
      <c r="G178" s="173"/>
    </row>
    <row r="179" spans="1:7" ht="15.75" customHeight="1">
      <c r="A179" s="438" t="s">
        <v>462</v>
      </c>
      <c r="B179" s="169" t="s">
        <v>851</v>
      </c>
      <c r="C179" s="245"/>
      <c r="D179" s="172"/>
      <c r="E179" s="173">
        <f>E180</f>
        <v>321774</v>
      </c>
      <c r="F179" s="173"/>
      <c r="G179" s="173"/>
    </row>
    <row r="180" spans="1:7" ht="15.75" customHeight="1">
      <c r="A180" s="171" t="s">
        <v>205</v>
      </c>
      <c r="B180" s="172" t="s">
        <v>851</v>
      </c>
      <c r="C180" s="245" t="s">
        <v>194</v>
      </c>
      <c r="D180" s="172"/>
      <c r="E180" s="173">
        <f>E181</f>
        <v>321774</v>
      </c>
      <c r="F180" s="173"/>
      <c r="G180" s="173"/>
    </row>
    <row r="181" spans="1:7" ht="15.75" customHeight="1">
      <c r="A181" s="171" t="s">
        <v>70</v>
      </c>
      <c r="B181" s="172" t="s">
        <v>851</v>
      </c>
      <c r="C181" s="245" t="s">
        <v>194</v>
      </c>
      <c r="D181" s="172" t="s">
        <v>71</v>
      </c>
      <c r="E181" s="173">
        <v>321774</v>
      </c>
      <c r="F181" s="173"/>
      <c r="G181" s="173"/>
    </row>
    <row r="182" spans="1:7">
      <c r="A182" s="152" t="s">
        <v>293</v>
      </c>
      <c r="B182" s="169" t="s">
        <v>294</v>
      </c>
      <c r="C182" s="244"/>
      <c r="D182" s="169"/>
      <c r="E182" s="170">
        <f>E183+E186</f>
        <v>771400</v>
      </c>
      <c r="F182" s="170">
        <f t="shared" ref="F182:G182" si="54">F183+F186</f>
        <v>429000</v>
      </c>
      <c r="G182" s="170">
        <f t="shared" si="54"/>
        <v>399000</v>
      </c>
    </row>
    <row r="183" spans="1:7">
      <c r="A183" s="78" t="s">
        <v>288</v>
      </c>
      <c r="B183" s="172" t="s">
        <v>295</v>
      </c>
      <c r="C183" s="245"/>
      <c r="D183" s="172"/>
      <c r="E183" s="173">
        <f>E184</f>
        <v>771400</v>
      </c>
      <c r="F183" s="173">
        <f t="shared" ref="F183:G184" si="55">F184</f>
        <v>425000</v>
      </c>
      <c r="G183" s="173">
        <f t="shared" si="55"/>
        <v>395000</v>
      </c>
    </row>
    <row r="184" spans="1:7" ht="69" customHeight="1">
      <c r="A184" s="171" t="s">
        <v>190</v>
      </c>
      <c r="B184" s="172" t="s">
        <v>295</v>
      </c>
      <c r="C184" s="245" t="s">
        <v>192</v>
      </c>
      <c r="D184" s="172"/>
      <c r="E184" s="173">
        <f>E185</f>
        <v>771400</v>
      </c>
      <c r="F184" s="173">
        <f t="shared" si="55"/>
        <v>425000</v>
      </c>
      <c r="G184" s="173">
        <f t="shared" si="55"/>
        <v>395000</v>
      </c>
    </row>
    <row r="185" spans="1:7">
      <c r="A185" s="171" t="s">
        <v>70</v>
      </c>
      <c r="B185" s="172" t="s">
        <v>295</v>
      </c>
      <c r="C185" s="245" t="s">
        <v>192</v>
      </c>
      <c r="D185" s="172" t="s">
        <v>71</v>
      </c>
      <c r="E185" s="173">
        <v>771400</v>
      </c>
      <c r="F185" s="173">
        <v>425000</v>
      </c>
      <c r="G185" s="173">
        <v>395000</v>
      </c>
    </row>
    <row r="186" spans="1:7" ht="47.25">
      <c r="A186" s="109" t="s">
        <v>339</v>
      </c>
      <c r="B186" s="172" t="s">
        <v>296</v>
      </c>
      <c r="C186" s="245"/>
      <c r="D186" s="172"/>
      <c r="E186" s="173">
        <f>E187</f>
        <v>0</v>
      </c>
      <c r="F186" s="173">
        <f t="shared" ref="F186:G187" si="56">F187</f>
        <v>4000</v>
      </c>
      <c r="G186" s="173">
        <f t="shared" si="56"/>
        <v>4000</v>
      </c>
    </row>
    <row r="187" spans="1:7">
      <c r="A187" s="174" t="s">
        <v>205</v>
      </c>
      <c r="B187" s="172" t="s">
        <v>296</v>
      </c>
      <c r="C187" s="245" t="s">
        <v>194</v>
      </c>
      <c r="D187" s="172"/>
      <c r="E187" s="173">
        <f>E188</f>
        <v>0</v>
      </c>
      <c r="F187" s="173">
        <f t="shared" si="56"/>
        <v>4000</v>
      </c>
      <c r="G187" s="173">
        <f t="shared" si="56"/>
        <v>4000</v>
      </c>
    </row>
    <row r="188" spans="1:7">
      <c r="A188" s="171" t="s">
        <v>70</v>
      </c>
      <c r="B188" s="172" t="s">
        <v>296</v>
      </c>
      <c r="C188" s="245" t="s">
        <v>194</v>
      </c>
      <c r="D188" s="172" t="s">
        <v>71</v>
      </c>
      <c r="E188" s="173">
        <v>0</v>
      </c>
      <c r="F188" s="173">
        <v>4000</v>
      </c>
      <c r="G188" s="173">
        <v>4000</v>
      </c>
    </row>
    <row r="189" spans="1:7" ht="47.25">
      <c r="A189" s="152" t="s">
        <v>297</v>
      </c>
      <c r="B189" s="169" t="s">
        <v>298</v>
      </c>
      <c r="C189" s="244"/>
      <c r="D189" s="169"/>
      <c r="E189" s="170">
        <f>E190+E193+E196</f>
        <v>2285200</v>
      </c>
      <c r="F189" s="170">
        <f t="shared" ref="F189:G189" si="57">F190+F193+F196</f>
        <v>1046500</v>
      </c>
      <c r="G189" s="170">
        <f t="shared" si="57"/>
        <v>1024100.94</v>
      </c>
    </row>
    <row r="190" spans="1:7" ht="47.25">
      <c r="A190" s="180" t="s">
        <v>234</v>
      </c>
      <c r="B190" s="172" t="s">
        <v>299</v>
      </c>
      <c r="C190" s="245"/>
      <c r="D190" s="172"/>
      <c r="E190" s="173">
        <f>E191</f>
        <v>2275000</v>
      </c>
      <c r="F190" s="173">
        <f t="shared" ref="F190:G191" si="58">F191</f>
        <v>1045000</v>
      </c>
      <c r="G190" s="173">
        <f t="shared" si="58"/>
        <v>1022600.94</v>
      </c>
    </row>
    <row r="191" spans="1:7" ht="63">
      <c r="A191" s="171" t="s">
        <v>190</v>
      </c>
      <c r="B191" s="172" t="s">
        <v>299</v>
      </c>
      <c r="C191" s="245" t="s">
        <v>192</v>
      </c>
      <c r="D191" s="172"/>
      <c r="E191" s="173">
        <f>E192</f>
        <v>2275000</v>
      </c>
      <c r="F191" s="173">
        <f t="shared" si="58"/>
        <v>1045000</v>
      </c>
      <c r="G191" s="173">
        <f t="shared" si="58"/>
        <v>1022600.94</v>
      </c>
    </row>
    <row r="192" spans="1:7">
      <c r="A192" s="171" t="s">
        <v>300</v>
      </c>
      <c r="B192" s="172" t="s">
        <v>299</v>
      </c>
      <c r="C192" s="245" t="s">
        <v>192</v>
      </c>
      <c r="D192" s="172" t="s">
        <v>113</v>
      </c>
      <c r="E192" s="173">
        <v>2275000</v>
      </c>
      <c r="F192" s="173">
        <v>1045000</v>
      </c>
      <c r="G192" s="173">
        <v>1022600.94</v>
      </c>
    </row>
    <row r="193" spans="1:10" ht="47.25">
      <c r="A193" s="109" t="s">
        <v>339</v>
      </c>
      <c r="B193" s="172" t="s">
        <v>301</v>
      </c>
      <c r="C193" s="245"/>
      <c r="D193" s="172"/>
      <c r="E193" s="173">
        <f>E194</f>
        <v>10000</v>
      </c>
      <c r="F193" s="173">
        <f t="shared" ref="F193:G194" si="59">F194</f>
        <v>1000</v>
      </c>
      <c r="G193" s="173">
        <f t="shared" si="59"/>
        <v>1000</v>
      </c>
    </row>
    <row r="194" spans="1:10">
      <c r="A194" s="174" t="s">
        <v>205</v>
      </c>
      <c r="B194" s="172" t="s">
        <v>301</v>
      </c>
      <c r="C194" s="245" t="s">
        <v>194</v>
      </c>
      <c r="D194" s="172"/>
      <c r="E194" s="173">
        <f>E195</f>
        <v>10000</v>
      </c>
      <c r="F194" s="173">
        <f t="shared" si="59"/>
        <v>1000</v>
      </c>
      <c r="G194" s="173">
        <f t="shared" si="59"/>
        <v>1000</v>
      </c>
    </row>
    <row r="195" spans="1:10">
      <c r="A195" s="171" t="s">
        <v>300</v>
      </c>
      <c r="B195" s="172" t="s">
        <v>301</v>
      </c>
      <c r="C195" s="245" t="s">
        <v>194</v>
      </c>
      <c r="D195" s="172" t="s">
        <v>113</v>
      </c>
      <c r="E195" s="173">
        <v>10000</v>
      </c>
      <c r="F195" s="173">
        <v>1000</v>
      </c>
      <c r="G195" s="173">
        <v>1000</v>
      </c>
    </row>
    <row r="196" spans="1:10">
      <c r="A196" s="174" t="s">
        <v>145</v>
      </c>
      <c r="B196" s="172" t="s">
        <v>302</v>
      </c>
      <c r="C196" s="245" t="s">
        <v>207</v>
      </c>
      <c r="D196" s="172"/>
      <c r="E196" s="173">
        <f>E197</f>
        <v>200</v>
      </c>
      <c r="F196" s="173">
        <f t="shared" ref="F196:G196" si="60">F197</f>
        <v>500</v>
      </c>
      <c r="G196" s="173">
        <f t="shared" si="60"/>
        <v>500</v>
      </c>
    </row>
    <row r="197" spans="1:10">
      <c r="A197" s="171" t="s">
        <v>70</v>
      </c>
      <c r="B197" s="172" t="s">
        <v>302</v>
      </c>
      <c r="C197" s="245" t="s">
        <v>207</v>
      </c>
      <c r="D197" s="172" t="s">
        <v>113</v>
      </c>
      <c r="E197" s="173">
        <v>200</v>
      </c>
      <c r="F197" s="173">
        <v>500</v>
      </c>
      <c r="G197" s="173">
        <v>500</v>
      </c>
    </row>
    <row r="198" spans="1:10" ht="31.5">
      <c r="A198" s="177" t="s">
        <v>303</v>
      </c>
      <c r="B198" s="169" t="s">
        <v>304</v>
      </c>
      <c r="C198" s="244"/>
      <c r="D198" s="169"/>
      <c r="E198" s="170">
        <f>E200+E202</f>
        <v>4440000</v>
      </c>
      <c r="F198" s="170">
        <f t="shared" ref="F198:G198" si="61">F200</f>
        <v>2000</v>
      </c>
      <c r="G198" s="170">
        <f t="shared" si="61"/>
        <v>2000</v>
      </c>
      <c r="J198" s="381"/>
    </row>
    <row r="199" spans="1:10" ht="63">
      <c r="A199" s="155" t="s">
        <v>338</v>
      </c>
      <c r="B199" s="169" t="s">
        <v>305</v>
      </c>
      <c r="C199" s="244"/>
      <c r="D199" s="169"/>
      <c r="E199" s="170">
        <f>E200</f>
        <v>0</v>
      </c>
      <c r="F199" s="170">
        <f t="shared" ref="F199:G200" si="62">F200</f>
        <v>2000</v>
      </c>
      <c r="G199" s="170">
        <f t="shared" si="62"/>
        <v>2000</v>
      </c>
      <c r="J199" s="379"/>
    </row>
    <row r="200" spans="1:10">
      <c r="A200" s="174" t="s">
        <v>205</v>
      </c>
      <c r="B200" s="172" t="s">
        <v>305</v>
      </c>
      <c r="C200" s="245" t="s">
        <v>194</v>
      </c>
      <c r="D200" s="172"/>
      <c r="E200" s="173">
        <f>E201</f>
        <v>0</v>
      </c>
      <c r="F200" s="173">
        <f t="shared" si="62"/>
        <v>2000</v>
      </c>
      <c r="G200" s="173">
        <f t="shared" si="62"/>
        <v>2000</v>
      </c>
      <c r="J200" s="379"/>
    </row>
    <row r="201" spans="1:10">
      <c r="A201" s="171" t="s">
        <v>83</v>
      </c>
      <c r="B201" s="172" t="s">
        <v>305</v>
      </c>
      <c r="C201" s="245" t="s">
        <v>194</v>
      </c>
      <c r="D201" s="172" t="s">
        <v>82</v>
      </c>
      <c r="E201" s="173">
        <v>0</v>
      </c>
      <c r="F201" s="173">
        <v>2000</v>
      </c>
      <c r="G201" s="173">
        <v>2000</v>
      </c>
      <c r="J201" s="378"/>
    </row>
    <row r="202" spans="1:10">
      <c r="A202" s="438" t="s">
        <v>852</v>
      </c>
      <c r="B202" s="169" t="s">
        <v>876</v>
      </c>
      <c r="C202" s="245"/>
      <c r="D202" s="172"/>
      <c r="E202" s="170">
        <f>E203+E206</f>
        <v>4440000</v>
      </c>
      <c r="F202" s="173"/>
      <c r="G202" s="173"/>
      <c r="J202" s="378"/>
    </row>
    <row r="203" spans="1:10" ht="31.5">
      <c r="A203" s="438" t="s">
        <v>853</v>
      </c>
      <c r="B203" s="169" t="s">
        <v>854</v>
      </c>
      <c r="C203" s="245"/>
      <c r="D203" s="172"/>
      <c r="E203" s="173">
        <f>E204</f>
        <v>2200000</v>
      </c>
      <c r="F203" s="173"/>
      <c r="G203" s="173"/>
      <c r="J203" s="378"/>
    </row>
    <row r="204" spans="1:10">
      <c r="A204" s="171" t="s">
        <v>205</v>
      </c>
      <c r="B204" s="172" t="s">
        <v>854</v>
      </c>
      <c r="C204" s="245" t="s">
        <v>194</v>
      </c>
      <c r="D204" s="172"/>
      <c r="E204" s="173">
        <f>E205</f>
        <v>2200000</v>
      </c>
      <c r="F204" s="173"/>
      <c r="G204" s="173"/>
      <c r="J204" s="378"/>
    </row>
    <row r="205" spans="1:10">
      <c r="A205" s="171" t="s">
        <v>83</v>
      </c>
      <c r="B205" s="172" t="s">
        <v>854</v>
      </c>
      <c r="C205" s="245" t="s">
        <v>194</v>
      </c>
      <c r="D205" s="172" t="s">
        <v>82</v>
      </c>
      <c r="E205" s="173">
        <v>2200000</v>
      </c>
      <c r="F205" s="173"/>
      <c r="G205" s="173"/>
      <c r="J205" s="378"/>
    </row>
    <row r="206" spans="1:10" ht="31.5">
      <c r="A206" s="438" t="s">
        <v>855</v>
      </c>
      <c r="B206" s="169" t="s">
        <v>877</v>
      </c>
      <c r="C206" s="245"/>
      <c r="D206" s="172"/>
      <c r="E206" s="173">
        <f>E207</f>
        <v>2240000</v>
      </c>
      <c r="F206" s="173"/>
      <c r="G206" s="173"/>
      <c r="J206" s="378"/>
    </row>
    <row r="207" spans="1:10">
      <c r="A207" s="171" t="s">
        <v>205</v>
      </c>
      <c r="B207" s="172" t="s">
        <v>877</v>
      </c>
      <c r="C207" s="245" t="s">
        <v>194</v>
      </c>
      <c r="D207" s="172"/>
      <c r="E207" s="173">
        <f>E208</f>
        <v>2240000</v>
      </c>
      <c r="F207" s="173"/>
      <c r="G207" s="173"/>
      <c r="J207" s="378"/>
    </row>
    <row r="208" spans="1:10">
      <c r="A208" s="171" t="s">
        <v>83</v>
      </c>
      <c r="B208" s="172" t="s">
        <v>877</v>
      </c>
      <c r="C208" s="245" t="s">
        <v>194</v>
      </c>
      <c r="D208" s="172" t="s">
        <v>82</v>
      </c>
      <c r="E208" s="173">
        <v>2240000</v>
      </c>
      <c r="F208" s="173"/>
      <c r="G208" s="173"/>
      <c r="J208" s="378"/>
    </row>
    <row r="209" spans="1:10" ht="31.5">
      <c r="A209" s="110" t="s">
        <v>306</v>
      </c>
      <c r="B209" s="169" t="s">
        <v>307</v>
      </c>
      <c r="C209" s="244"/>
      <c r="D209" s="169"/>
      <c r="E209" s="170">
        <f>E210</f>
        <v>0</v>
      </c>
      <c r="F209" s="170">
        <f t="shared" ref="F209:G211" si="63">F210</f>
        <v>1000</v>
      </c>
      <c r="G209" s="170">
        <f t="shared" si="63"/>
        <v>1000</v>
      </c>
      <c r="J209" s="381"/>
    </row>
    <row r="210" spans="1:10" ht="63">
      <c r="A210" s="155" t="s">
        <v>338</v>
      </c>
      <c r="B210" s="169" t="s">
        <v>308</v>
      </c>
      <c r="C210" s="244"/>
      <c r="D210" s="169"/>
      <c r="E210" s="170">
        <f>E211</f>
        <v>0</v>
      </c>
      <c r="F210" s="170">
        <f t="shared" si="63"/>
        <v>1000</v>
      </c>
      <c r="G210" s="170">
        <f t="shared" si="63"/>
        <v>1000</v>
      </c>
      <c r="J210" s="379"/>
    </row>
    <row r="211" spans="1:10">
      <c r="A211" s="174" t="s">
        <v>205</v>
      </c>
      <c r="B211" s="172" t="s">
        <v>308</v>
      </c>
      <c r="C211" s="245" t="s">
        <v>194</v>
      </c>
      <c r="D211" s="172"/>
      <c r="E211" s="173">
        <f>E212</f>
        <v>0</v>
      </c>
      <c r="F211" s="173">
        <f t="shared" si="63"/>
        <v>1000</v>
      </c>
      <c r="G211" s="173">
        <f t="shared" si="63"/>
        <v>1000</v>
      </c>
      <c r="J211" s="379"/>
    </row>
    <row r="212" spans="1:10">
      <c r="A212" s="171" t="s">
        <v>180</v>
      </c>
      <c r="B212" s="172" t="s">
        <v>308</v>
      </c>
      <c r="C212" s="245" t="s">
        <v>194</v>
      </c>
      <c r="D212" s="172" t="s">
        <v>67</v>
      </c>
      <c r="E212" s="173">
        <v>0</v>
      </c>
      <c r="F212" s="173">
        <v>1000</v>
      </c>
      <c r="G212" s="173">
        <v>1000</v>
      </c>
      <c r="J212" s="378"/>
    </row>
    <row r="213" spans="1:10" ht="31.5">
      <c r="A213" s="175" t="s">
        <v>309</v>
      </c>
      <c r="B213" s="169" t="s">
        <v>310</v>
      </c>
      <c r="C213" s="244"/>
      <c r="D213" s="169"/>
      <c r="E213" s="170">
        <f>E214</f>
        <v>0</v>
      </c>
      <c r="F213" s="170">
        <f t="shared" ref="F213:G215" si="64">F214</f>
        <v>10000</v>
      </c>
      <c r="G213" s="170">
        <f t="shared" si="64"/>
        <v>10000</v>
      </c>
      <c r="J213" s="381"/>
    </row>
    <row r="214" spans="1:10" ht="63">
      <c r="A214" s="155" t="s">
        <v>338</v>
      </c>
      <c r="B214" s="169" t="s">
        <v>311</v>
      </c>
      <c r="C214" s="244"/>
      <c r="D214" s="169"/>
      <c r="E214" s="170">
        <f>E215</f>
        <v>0</v>
      </c>
      <c r="F214" s="170">
        <f t="shared" si="64"/>
        <v>10000</v>
      </c>
      <c r="G214" s="170">
        <f t="shared" si="64"/>
        <v>10000</v>
      </c>
      <c r="J214" s="379"/>
    </row>
    <row r="215" spans="1:10">
      <c r="A215" s="174" t="s">
        <v>205</v>
      </c>
      <c r="B215" s="172" t="s">
        <v>311</v>
      </c>
      <c r="C215" s="245" t="s">
        <v>194</v>
      </c>
      <c r="D215" s="172"/>
      <c r="E215" s="173">
        <f>E216</f>
        <v>0</v>
      </c>
      <c r="F215" s="173">
        <f t="shared" si="64"/>
        <v>10000</v>
      </c>
      <c r="G215" s="173">
        <f t="shared" si="64"/>
        <v>10000</v>
      </c>
      <c r="J215" s="379"/>
    </row>
    <row r="216" spans="1:10" ht="31.5">
      <c r="A216" s="176" t="s">
        <v>178</v>
      </c>
      <c r="B216" s="172" t="s">
        <v>311</v>
      </c>
      <c r="C216" s="245" t="s">
        <v>194</v>
      </c>
      <c r="D216" s="172" t="s">
        <v>179</v>
      </c>
      <c r="E216" s="173">
        <v>0</v>
      </c>
      <c r="F216" s="173">
        <v>10000</v>
      </c>
      <c r="G216" s="173">
        <v>10000</v>
      </c>
      <c r="J216" s="378"/>
    </row>
    <row r="217" spans="1:10" ht="35.25" customHeight="1">
      <c r="A217" s="156" t="s">
        <v>312</v>
      </c>
      <c r="B217" s="168" t="s">
        <v>196</v>
      </c>
      <c r="C217" s="243" t="s">
        <v>313</v>
      </c>
      <c r="D217" s="168" t="s">
        <v>314</v>
      </c>
      <c r="E217" s="158">
        <f>E218+E230</f>
        <v>1288528</v>
      </c>
      <c r="F217" s="158" t="e">
        <f>F218+#REF!</f>
        <v>#REF!</v>
      </c>
      <c r="G217" s="158" t="e">
        <f>G218+#REF!</f>
        <v>#REF!</v>
      </c>
      <c r="J217" s="381"/>
    </row>
    <row r="218" spans="1:10">
      <c r="A218" s="156" t="s">
        <v>315</v>
      </c>
      <c r="B218" s="168" t="s">
        <v>809</v>
      </c>
      <c r="C218" s="243"/>
      <c r="D218" s="168"/>
      <c r="E218" s="158">
        <f>E220+E227</f>
        <v>210500</v>
      </c>
      <c r="F218" s="158" t="e">
        <f>#REF!</f>
        <v>#REF!</v>
      </c>
      <c r="G218" s="158" t="e">
        <f>#REF!</f>
        <v>#REF!</v>
      </c>
      <c r="J218" s="379"/>
    </row>
    <row r="219" spans="1:10" hidden="1">
      <c r="A219" s="159"/>
      <c r="B219" s="182"/>
      <c r="C219" s="163"/>
      <c r="D219" s="182"/>
      <c r="E219" s="164"/>
      <c r="F219" s="164"/>
      <c r="G219" s="164"/>
      <c r="J219" s="380"/>
    </row>
    <row r="220" spans="1:10" ht="47.25">
      <c r="A220" s="385" t="s">
        <v>742</v>
      </c>
      <c r="B220" s="387" t="s">
        <v>317</v>
      </c>
      <c r="C220" s="163"/>
      <c r="D220" s="182"/>
      <c r="E220" s="158">
        <f>E221</f>
        <v>209800</v>
      </c>
      <c r="F220" s="164"/>
      <c r="G220" s="164"/>
      <c r="J220" s="380"/>
    </row>
    <row r="221" spans="1:10" ht="63">
      <c r="A221" s="384" t="s">
        <v>741</v>
      </c>
      <c r="B221" s="387" t="s">
        <v>648</v>
      </c>
      <c r="C221" s="163"/>
      <c r="D221" s="182"/>
      <c r="E221" s="158">
        <f>E222</f>
        <v>209800</v>
      </c>
      <c r="F221" s="164"/>
      <c r="G221" s="164"/>
      <c r="J221" s="380"/>
    </row>
    <row r="222" spans="1:10" ht="63">
      <c r="A222" s="383" t="s">
        <v>740</v>
      </c>
      <c r="B222" s="386" t="s">
        <v>645</v>
      </c>
      <c r="C222" s="163"/>
      <c r="D222" s="182"/>
      <c r="E222" s="164">
        <f>E223+E225</f>
        <v>209800</v>
      </c>
      <c r="F222" s="164"/>
      <c r="G222" s="164"/>
      <c r="J222" s="380"/>
    </row>
    <row r="223" spans="1:10" ht="63">
      <c r="A223" s="382" t="s">
        <v>190</v>
      </c>
      <c r="B223" s="386" t="s">
        <v>645</v>
      </c>
      <c r="C223" s="163" t="s">
        <v>192</v>
      </c>
      <c r="D223" s="182"/>
      <c r="E223" s="404">
        <f>E224</f>
        <v>201211</v>
      </c>
      <c r="F223" s="164"/>
      <c r="G223" s="164"/>
      <c r="J223" s="380"/>
    </row>
    <row r="224" spans="1:10">
      <c r="A224" s="382" t="s">
        <v>193</v>
      </c>
      <c r="B224" s="386" t="s">
        <v>645</v>
      </c>
      <c r="C224" s="163" t="s">
        <v>192</v>
      </c>
      <c r="D224" s="182" t="s">
        <v>85</v>
      </c>
      <c r="E224" s="164">
        <v>201211</v>
      </c>
      <c r="F224" s="164"/>
      <c r="G224" s="164"/>
      <c r="J224" s="380"/>
    </row>
    <row r="225" spans="1:10" ht="31.5">
      <c r="A225" s="382" t="s">
        <v>142</v>
      </c>
      <c r="B225" s="386" t="s">
        <v>645</v>
      </c>
      <c r="C225" s="163" t="s">
        <v>194</v>
      </c>
      <c r="D225" s="182"/>
      <c r="E225" s="164">
        <f>E226</f>
        <v>8589</v>
      </c>
      <c r="F225" s="164"/>
      <c r="G225" s="164"/>
      <c r="J225" s="380"/>
    </row>
    <row r="226" spans="1:10">
      <c r="A226" s="382" t="s">
        <v>193</v>
      </c>
      <c r="B226" s="386" t="s">
        <v>645</v>
      </c>
      <c r="C226" s="163" t="s">
        <v>194</v>
      </c>
      <c r="D226" s="182" t="s">
        <v>85</v>
      </c>
      <c r="E226" s="164">
        <v>8589</v>
      </c>
      <c r="F226" s="164"/>
      <c r="G226" s="164"/>
      <c r="J226" s="380"/>
    </row>
    <row r="227" spans="1:10" ht="110.25">
      <c r="A227" s="181" t="s">
        <v>318</v>
      </c>
      <c r="B227" s="168" t="s">
        <v>643</v>
      </c>
      <c r="C227" s="243"/>
      <c r="D227" s="168"/>
      <c r="E227" s="158">
        <f>E228</f>
        <v>700</v>
      </c>
      <c r="F227" s="164"/>
      <c r="G227" s="164"/>
      <c r="J227" s="380"/>
    </row>
    <row r="228" spans="1:10" ht="31.5">
      <c r="A228" s="159" t="s">
        <v>142</v>
      </c>
      <c r="B228" s="182" t="s">
        <v>643</v>
      </c>
      <c r="C228" s="163" t="s">
        <v>194</v>
      </c>
      <c r="D228" s="182"/>
      <c r="E228" s="164">
        <f>E229</f>
        <v>700</v>
      </c>
      <c r="F228" s="164"/>
      <c r="G228" s="164"/>
      <c r="J228" s="380"/>
    </row>
    <row r="229" spans="1:10">
      <c r="A229" s="159" t="s">
        <v>108</v>
      </c>
      <c r="B229" s="182" t="s">
        <v>643</v>
      </c>
      <c r="C229" s="163" t="s">
        <v>194</v>
      </c>
      <c r="D229" s="182" t="s">
        <v>109</v>
      </c>
      <c r="E229" s="164">
        <v>700</v>
      </c>
      <c r="F229" s="184">
        <f t="shared" ref="F229:G229" si="65">F230+F233</f>
        <v>709404.36</v>
      </c>
      <c r="G229" s="184">
        <f t="shared" si="65"/>
        <v>709404.36</v>
      </c>
      <c r="J229" s="379"/>
    </row>
    <row r="230" spans="1:10">
      <c r="A230" s="155" t="s">
        <v>320</v>
      </c>
      <c r="B230" s="168" t="s">
        <v>321</v>
      </c>
      <c r="C230" s="243"/>
      <c r="D230" s="168"/>
      <c r="E230" s="158">
        <f>E231+E246+E238+E242</f>
        <v>1078028</v>
      </c>
      <c r="F230" s="184">
        <f t="shared" ref="F230:G231" si="66">F231</f>
        <v>82341.86</v>
      </c>
      <c r="G230" s="184">
        <f t="shared" si="66"/>
        <v>82341.86</v>
      </c>
      <c r="J230" s="379"/>
    </row>
    <row r="231" spans="1:10" s="411" customFormat="1" ht="31.5">
      <c r="A231" s="152" t="s">
        <v>322</v>
      </c>
      <c r="B231" s="183" t="s">
        <v>323</v>
      </c>
      <c r="C231" s="246"/>
      <c r="D231" s="183"/>
      <c r="E231" s="184">
        <f>E232+E235</f>
        <v>1071028</v>
      </c>
      <c r="F231" s="410">
        <f t="shared" si="66"/>
        <v>82341.86</v>
      </c>
      <c r="G231" s="410">
        <f t="shared" si="66"/>
        <v>82341.86</v>
      </c>
      <c r="J231" s="421"/>
    </row>
    <row r="232" spans="1:10" s="411" customFormat="1" ht="55.5" customHeight="1">
      <c r="A232" s="155" t="s">
        <v>324</v>
      </c>
      <c r="B232" s="183" t="s">
        <v>327</v>
      </c>
      <c r="C232" s="246"/>
      <c r="D232" s="183"/>
      <c r="E232" s="184">
        <f>E233</f>
        <v>147553</v>
      </c>
      <c r="F232" s="410">
        <v>82341.86</v>
      </c>
      <c r="G232" s="410">
        <v>82341.86</v>
      </c>
      <c r="J232" s="422"/>
    </row>
    <row r="233" spans="1:10" s="411" customFormat="1">
      <c r="A233" s="382" t="s">
        <v>144</v>
      </c>
      <c r="B233" s="408" t="s">
        <v>327</v>
      </c>
      <c r="C233" s="409" t="s">
        <v>325</v>
      </c>
      <c r="D233" s="408"/>
      <c r="E233" s="410">
        <f>E234</f>
        <v>147553</v>
      </c>
      <c r="F233" s="188">
        <f t="shared" ref="F233:G234" si="67">F234</f>
        <v>627062.5</v>
      </c>
      <c r="G233" s="188">
        <f t="shared" si="67"/>
        <v>627062.5</v>
      </c>
      <c r="J233" s="421"/>
    </row>
    <row r="234" spans="1:10" s="411" customFormat="1" ht="47.25">
      <c r="A234" s="419" t="s">
        <v>804</v>
      </c>
      <c r="B234" s="408" t="s">
        <v>327</v>
      </c>
      <c r="C234" s="409" t="s">
        <v>325</v>
      </c>
      <c r="D234" s="408" t="s">
        <v>48</v>
      </c>
      <c r="E234" s="410">
        <v>147553</v>
      </c>
      <c r="F234" s="410">
        <f t="shared" si="67"/>
        <v>627062.5</v>
      </c>
      <c r="G234" s="410">
        <f t="shared" si="67"/>
        <v>627062.5</v>
      </c>
      <c r="J234" s="421"/>
    </row>
    <row r="235" spans="1:10" s="411" customFormat="1" ht="54" customHeight="1">
      <c r="A235" s="105" t="s">
        <v>326</v>
      </c>
      <c r="B235" s="423" t="s">
        <v>689</v>
      </c>
      <c r="C235" s="424"/>
      <c r="D235" s="423"/>
      <c r="E235" s="188">
        <v>923475</v>
      </c>
      <c r="F235" s="410">
        <v>627062.5</v>
      </c>
      <c r="G235" s="410">
        <v>627062.5</v>
      </c>
      <c r="J235" s="422"/>
    </row>
    <row r="236" spans="1:10" ht="0.75" customHeight="1">
      <c r="A236" s="382" t="s">
        <v>144</v>
      </c>
      <c r="B236" s="408" t="s">
        <v>689</v>
      </c>
      <c r="C236" s="409" t="s">
        <v>325</v>
      </c>
      <c r="D236" s="408"/>
      <c r="E236" s="410">
        <f>E237</f>
        <v>870550</v>
      </c>
      <c r="F236" s="186"/>
      <c r="G236" s="186"/>
    </row>
    <row r="237" spans="1:10" ht="47.25" hidden="1">
      <c r="A237" s="180" t="s">
        <v>804</v>
      </c>
      <c r="B237" s="408" t="s">
        <v>689</v>
      </c>
      <c r="C237" s="409" t="s">
        <v>325</v>
      </c>
      <c r="D237" s="408" t="s">
        <v>48</v>
      </c>
      <c r="E237" s="410">
        <v>870550</v>
      </c>
      <c r="F237" s="186"/>
      <c r="G237" s="186"/>
    </row>
    <row r="238" spans="1:10" ht="31.5" hidden="1">
      <c r="A238" s="142" t="s">
        <v>679</v>
      </c>
      <c r="B238" s="183" t="s">
        <v>680</v>
      </c>
      <c r="C238" s="247"/>
      <c r="D238" s="185"/>
      <c r="E238" s="184">
        <f>E239</f>
        <v>0</v>
      </c>
      <c r="F238" s="186"/>
      <c r="G238" s="186"/>
    </row>
    <row r="239" spans="1:10" ht="78.75" hidden="1">
      <c r="A239" s="142" t="s">
        <v>681</v>
      </c>
      <c r="B239" s="183" t="s">
        <v>682</v>
      </c>
      <c r="C239" s="247"/>
      <c r="D239" s="185"/>
      <c r="E239" s="184">
        <f>E240</f>
        <v>0</v>
      </c>
      <c r="F239" s="186"/>
      <c r="G239" s="186"/>
    </row>
    <row r="240" spans="1:10" hidden="1">
      <c r="A240" s="129" t="s">
        <v>145</v>
      </c>
      <c r="B240" s="185" t="s">
        <v>682</v>
      </c>
      <c r="C240" s="247" t="s">
        <v>207</v>
      </c>
      <c r="D240" s="185"/>
      <c r="E240" s="186">
        <f>E241</f>
        <v>0</v>
      </c>
      <c r="F240" s="186"/>
      <c r="G240" s="186"/>
    </row>
    <row r="241" spans="1:10" hidden="1">
      <c r="A241" s="129" t="s">
        <v>485</v>
      </c>
      <c r="B241" s="185" t="s">
        <v>682</v>
      </c>
      <c r="C241" s="247" t="s">
        <v>207</v>
      </c>
      <c r="D241" s="185" t="s">
        <v>409</v>
      </c>
      <c r="E241" s="186">
        <v>0</v>
      </c>
      <c r="F241" s="186"/>
      <c r="G241" s="186"/>
    </row>
    <row r="242" spans="1:10" ht="45" hidden="1" customHeight="1">
      <c r="A242" s="142" t="s">
        <v>683</v>
      </c>
      <c r="B242" s="183" t="s">
        <v>684</v>
      </c>
      <c r="C242" s="247"/>
      <c r="D242" s="185"/>
      <c r="E242" s="184">
        <f>E243</f>
        <v>0</v>
      </c>
      <c r="F242" s="186"/>
      <c r="G242" s="186"/>
    </row>
    <row r="243" spans="1:10" ht="66" hidden="1" customHeight="1">
      <c r="A243" s="142" t="s">
        <v>681</v>
      </c>
      <c r="B243" s="183" t="s">
        <v>685</v>
      </c>
      <c r="C243" s="247"/>
      <c r="D243" s="185"/>
      <c r="E243" s="184">
        <f>E244</f>
        <v>0</v>
      </c>
      <c r="F243" s="186"/>
      <c r="G243" s="186"/>
    </row>
    <row r="244" spans="1:10">
      <c r="A244" s="129" t="s">
        <v>145</v>
      </c>
      <c r="B244" s="185" t="s">
        <v>685</v>
      </c>
      <c r="C244" s="247" t="s">
        <v>207</v>
      </c>
      <c r="D244" s="185"/>
      <c r="E244" s="186">
        <f>E245</f>
        <v>0</v>
      </c>
      <c r="F244" s="170">
        <f t="shared" ref="F244:G246" si="68">F245</f>
        <v>5000</v>
      </c>
      <c r="G244" s="170">
        <f t="shared" si="68"/>
        <v>5000</v>
      </c>
      <c r="J244" s="379"/>
    </row>
    <row r="245" spans="1:10">
      <c r="A245" s="129" t="s">
        <v>485</v>
      </c>
      <c r="B245" s="185" t="s">
        <v>685</v>
      </c>
      <c r="C245" s="247" t="s">
        <v>207</v>
      </c>
      <c r="D245" s="185" t="s">
        <v>409</v>
      </c>
      <c r="E245" s="186">
        <v>0</v>
      </c>
      <c r="F245" s="170">
        <f t="shared" si="68"/>
        <v>5000</v>
      </c>
      <c r="G245" s="170">
        <f t="shared" si="68"/>
        <v>5000</v>
      </c>
      <c r="J245" s="379"/>
    </row>
    <row r="246" spans="1:10">
      <c r="A246" s="177" t="s">
        <v>49</v>
      </c>
      <c r="B246" s="169" t="s">
        <v>328</v>
      </c>
      <c r="C246" s="244"/>
      <c r="D246" s="169"/>
      <c r="E246" s="170">
        <f>E247</f>
        <v>7000</v>
      </c>
      <c r="F246" s="173">
        <f t="shared" si="68"/>
        <v>5000</v>
      </c>
      <c r="G246" s="173">
        <f t="shared" si="68"/>
        <v>5000</v>
      </c>
      <c r="J246" s="379"/>
    </row>
    <row r="247" spans="1:10" ht="31.5">
      <c r="A247" s="177" t="s">
        <v>414</v>
      </c>
      <c r="B247" s="169" t="s">
        <v>678</v>
      </c>
      <c r="C247" s="244"/>
      <c r="D247" s="169"/>
      <c r="E247" s="170">
        <f>E248</f>
        <v>7000</v>
      </c>
      <c r="F247" s="173">
        <v>5000</v>
      </c>
      <c r="G247" s="173">
        <v>5000</v>
      </c>
      <c r="J247" s="378"/>
    </row>
    <row r="248" spans="1:10">
      <c r="A248" s="159" t="s">
        <v>145</v>
      </c>
      <c r="B248" s="172" t="s">
        <v>678</v>
      </c>
      <c r="C248" s="245" t="s">
        <v>207</v>
      </c>
      <c r="D248" s="172"/>
      <c r="E248" s="173">
        <f>E249</f>
        <v>7000</v>
      </c>
      <c r="F248" s="188" t="e">
        <f>F19+F34+F217</f>
        <v>#REF!</v>
      </c>
      <c r="G248" s="188" t="e">
        <f>G19+G34+G217</f>
        <v>#REF!</v>
      </c>
    </row>
    <row r="249" spans="1:10" ht="20.25">
      <c r="A249" s="187" t="s">
        <v>331</v>
      </c>
      <c r="B249" s="172" t="s">
        <v>678</v>
      </c>
      <c r="C249" s="245" t="s">
        <v>207</v>
      </c>
      <c r="D249" s="172" t="s">
        <v>50</v>
      </c>
      <c r="E249" s="173">
        <v>7000</v>
      </c>
      <c r="F249" s="150"/>
      <c r="G249" s="150"/>
    </row>
    <row r="250" spans="1:10" ht="20.25">
      <c r="A250" s="178" t="s">
        <v>332</v>
      </c>
      <c r="B250" s="178"/>
      <c r="C250" s="248"/>
      <c r="D250" s="178"/>
      <c r="E250" s="188">
        <f>E19+E34+E217</f>
        <v>29019766.170000002</v>
      </c>
      <c r="F250" s="150"/>
      <c r="G250" s="150"/>
    </row>
    <row r="251" spans="1:10" ht="20.25">
      <c r="A251" s="148"/>
      <c r="B251" s="148"/>
      <c r="C251" s="148"/>
      <c r="D251" s="149"/>
      <c r="E251" s="150"/>
      <c r="F251" s="237"/>
      <c r="G251" s="237"/>
    </row>
    <row r="252" spans="1:10" ht="20.25">
      <c r="A252" s="148"/>
      <c r="B252" s="148"/>
      <c r="C252" s="148"/>
      <c r="D252" s="149"/>
      <c r="E252" s="150"/>
      <c r="G252" s="29"/>
    </row>
    <row r="253" spans="1:10" ht="20.25">
      <c r="A253" s="460" t="s">
        <v>906</v>
      </c>
      <c r="B253" s="148"/>
      <c r="C253" s="148"/>
      <c r="D253" s="149"/>
      <c r="E253" s="18" t="s">
        <v>905</v>
      </c>
      <c r="G253" s="29"/>
    </row>
    <row r="254" spans="1:10">
      <c r="A254" s="146"/>
      <c r="B254" s="146"/>
      <c r="C254" s="146"/>
      <c r="G254" s="29"/>
    </row>
    <row r="255" spans="1:10">
      <c r="A255" s="146"/>
      <c r="B255" s="146"/>
      <c r="C255" s="146"/>
      <c r="G255" s="29"/>
    </row>
    <row r="256" spans="1:10">
      <c r="A256" s="146"/>
      <c r="B256" s="146"/>
      <c r="C256" s="146"/>
      <c r="G256" s="29"/>
    </row>
    <row r="257" spans="1:3">
      <c r="A257" s="146"/>
      <c r="B257" s="146"/>
      <c r="C257" s="146"/>
    </row>
    <row r="258" spans="1:3">
      <c r="A258" s="146"/>
      <c r="B258" s="146"/>
      <c r="C258" s="146"/>
    </row>
  </sheetData>
  <mergeCells count="10">
    <mergeCell ref="C2:E2"/>
    <mergeCell ref="B4:E4"/>
    <mergeCell ref="D8:E8"/>
    <mergeCell ref="A16:A17"/>
    <mergeCell ref="B16:B17"/>
    <mergeCell ref="C16:C17"/>
    <mergeCell ref="D16:D17"/>
    <mergeCell ref="A12:E12"/>
    <mergeCell ref="A13:F13"/>
    <mergeCell ref="A9:E9"/>
  </mergeCells>
  <pageMargins left="0.7" right="0.7" top="0.75" bottom="0.75" header="0.3" footer="0.3"/>
  <pageSetup paperSize="9" scale="51" fitToHeight="0" orientation="portrait" r:id="rId1"/>
</worksheet>
</file>

<file path=xl/worksheets/sheet6.xml><?xml version="1.0" encoding="utf-8"?>
<worksheet xmlns="http://schemas.openxmlformats.org/spreadsheetml/2006/main" xmlns:r="http://schemas.openxmlformats.org/officeDocument/2006/relationships">
  <dimension ref="A1:G241"/>
  <sheetViews>
    <sheetView view="pageBreakPreview" topLeftCell="A235" zoomScale="90" zoomScaleSheetLayoutView="90" workbookViewId="0">
      <selection activeCell="B241" sqref="B241"/>
    </sheetView>
  </sheetViews>
  <sheetFormatPr defaultColWidth="9.140625" defaultRowHeight="21"/>
  <cols>
    <col min="1" max="1" width="78.85546875" style="148" customWidth="1"/>
    <col min="2" max="2" width="36.7109375" style="148" customWidth="1"/>
    <col min="3" max="3" width="27.7109375" style="148" customWidth="1"/>
    <col min="4" max="4" width="20" style="149" customWidth="1"/>
    <col min="5" max="5" width="36.7109375" style="150" hidden="1" customWidth="1"/>
    <col min="6" max="6" width="36.7109375" style="190" customWidth="1"/>
    <col min="7" max="7" width="36.7109375" style="150" customWidth="1"/>
    <col min="8" max="16384" width="9.140625" style="58"/>
  </cols>
  <sheetData>
    <row r="1" spans="1:7" ht="20.25">
      <c r="F1" s="442" t="s">
        <v>867</v>
      </c>
    </row>
    <row r="2" spans="1:7">
      <c r="D2" s="149" t="s">
        <v>903</v>
      </c>
    </row>
    <row r="3" spans="1:7">
      <c r="D3" s="149" t="s">
        <v>864</v>
      </c>
    </row>
    <row r="4" spans="1:7">
      <c r="D4" s="149" t="s">
        <v>865</v>
      </c>
    </row>
    <row r="5" spans="1:7">
      <c r="D5" s="149" t="s">
        <v>780</v>
      </c>
    </row>
    <row r="7" spans="1:7">
      <c r="D7" s="189" t="s">
        <v>755</v>
      </c>
    </row>
    <row r="8" spans="1:7">
      <c r="D8" s="189" t="s">
        <v>825</v>
      </c>
    </row>
    <row r="9" spans="1:7" ht="21" customHeight="1">
      <c r="C9" s="482" t="s">
        <v>727</v>
      </c>
      <c r="D9" s="482"/>
      <c r="E9" s="482"/>
      <c r="F9" s="482"/>
      <c r="G9" s="482"/>
    </row>
    <row r="10" spans="1:7" ht="21" customHeight="1">
      <c r="C10" s="482" t="s">
        <v>787</v>
      </c>
      <c r="D10" s="482"/>
      <c r="E10" s="482"/>
      <c r="F10" s="482"/>
      <c r="G10" s="482"/>
    </row>
    <row r="11" spans="1:7">
      <c r="D11" s="189"/>
    </row>
    <row r="12" spans="1:7">
      <c r="A12" s="483" t="s">
        <v>340</v>
      </c>
      <c r="B12" s="484"/>
      <c r="C12" s="484"/>
      <c r="D12" s="484"/>
      <c r="E12" s="484"/>
      <c r="G12" s="190"/>
    </row>
    <row r="13" spans="1:7" ht="71.25" customHeight="1">
      <c r="A13" s="483" t="s">
        <v>788</v>
      </c>
      <c r="B13" s="483"/>
      <c r="C13" s="483"/>
      <c r="D13" s="483"/>
      <c r="E13" s="483"/>
      <c r="F13" s="483"/>
      <c r="G13" s="190"/>
    </row>
    <row r="14" spans="1:7">
      <c r="A14" s="191"/>
    </row>
    <row r="15" spans="1:7">
      <c r="A15" s="192" t="s">
        <v>39</v>
      </c>
      <c r="B15" s="192" t="s">
        <v>39</v>
      </c>
      <c r="C15" s="192" t="s">
        <v>39</v>
      </c>
      <c r="D15" s="193" t="s">
        <v>39</v>
      </c>
      <c r="E15" s="192"/>
      <c r="G15" s="192"/>
    </row>
    <row r="16" spans="1:7" ht="20.25">
      <c r="A16" s="485" t="s">
        <v>40</v>
      </c>
      <c r="B16" s="485" t="s">
        <v>78</v>
      </c>
      <c r="C16" s="485" t="s">
        <v>79</v>
      </c>
      <c r="D16" s="485" t="s">
        <v>41</v>
      </c>
      <c r="E16" s="194" t="s">
        <v>183</v>
      </c>
      <c r="F16" s="194" t="s">
        <v>734</v>
      </c>
      <c r="G16" s="194" t="s">
        <v>790</v>
      </c>
    </row>
    <row r="17" spans="1:7" ht="20.25">
      <c r="A17" s="486"/>
      <c r="B17" s="486"/>
      <c r="C17" s="486"/>
      <c r="D17" s="486"/>
      <c r="E17" s="195"/>
      <c r="F17" s="195"/>
      <c r="G17" s="195"/>
    </row>
    <row r="18" spans="1:7" ht="20.25">
      <c r="A18" s="196">
        <v>1</v>
      </c>
      <c r="B18" s="196">
        <v>2</v>
      </c>
      <c r="C18" s="196">
        <v>3</v>
      </c>
      <c r="D18" s="196">
        <v>4</v>
      </c>
      <c r="E18" s="196">
        <v>5</v>
      </c>
      <c r="F18" s="196">
        <v>5</v>
      </c>
      <c r="G18" s="196">
        <v>5</v>
      </c>
    </row>
    <row r="19" spans="1:7" ht="60.75">
      <c r="A19" s="197" t="s">
        <v>333</v>
      </c>
      <c r="B19" s="196"/>
      <c r="C19" s="196"/>
      <c r="D19" s="196"/>
      <c r="E19" s="198">
        <f>E20+E26</f>
        <v>569244</v>
      </c>
      <c r="F19" s="198">
        <f t="shared" ref="F19:G19" si="0">F20+F26</f>
        <v>0</v>
      </c>
      <c r="G19" s="198">
        <f t="shared" si="0"/>
        <v>0</v>
      </c>
    </row>
    <row r="20" spans="1:7" ht="60.75">
      <c r="A20" s="199" t="s">
        <v>334</v>
      </c>
      <c r="B20" s="201">
        <v>7100000000</v>
      </c>
      <c r="C20" s="201"/>
      <c r="D20" s="201"/>
      <c r="E20" s="202">
        <f>E21</f>
        <v>443144</v>
      </c>
      <c r="F20" s="202">
        <f t="shared" ref="F20:G24" si="1">F21</f>
        <v>0</v>
      </c>
      <c r="G20" s="202">
        <f t="shared" si="1"/>
        <v>0</v>
      </c>
    </row>
    <row r="21" spans="1:7" ht="40.5">
      <c r="A21" s="199" t="s">
        <v>335</v>
      </c>
      <c r="B21" s="201">
        <v>7110000000</v>
      </c>
      <c r="C21" s="201"/>
      <c r="D21" s="201"/>
      <c r="E21" s="202">
        <f>E22</f>
        <v>443144</v>
      </c>
      <c r="F21" s="202">
        <f t="shared" si="1"/>
        <v>0</v>
      </c>
      <c r="G21" s="202">
        <f t="shared" si="1"/>
        <v>0</v>
      </c>
    </row>
    <row r="22" spans="1:7" ht="60.75">
      <c r="A22" s="199" t="s">
        <v>336</v>
      </c>
      <c r="B22" s="201">
        <v>7110100000</v>
      </c>
      <c r="C22" s="201"/>
      <c r="D22" s="201"/>
      <c r="E22" s="202">
        <f>E23</f>
        <v>443144</v>
      </c>
      <c r="F22" s="202">
        <f t="shared" si="1"/>
        <v>0</v>
      </c>
      <c r="G22" s="202">
        <f t="shared" si="1"/>
        <v>0</v>
      </c>
    </row>
    <row r="23" spans="1:7" ht="40.5">
      <c r="A23" s="199" t="s">
        <v>185</v>
      </c>
      <c r="B23" s="201" t="s">
        <v>186</v>
      </c>
      <c r="C23" s="201"/>
      <c r="D23" s="201"/>
      <c r="E23" s="202">
        <f>E24</f>
        <v>443144</v>
      </c>
      <c r="F23" s="202">
        <f t="shared" si="1"/>
        <v>0</v>
      </c>
      <c r="G23" s="202">
        <f t="shared" si="1"/>
        <v>0</v>
      </c>
    </row>
    <row r="24" spans="1:7" ht="40.5">
      <c r="A24" s="203" t="s">
        <v>142</v>
      </c>
      <c r="B24" s="204" t="s">
        <v>186</v>
      </c>
      <c r="C24" s="204">
        <v>200</v>
      </c>
      <c r="D24" s="201"/>
      <c r="E24" s="202">
        <f>E25</f>
        <v>443144</v>
      </c>
      <c r="F24" s="202">
        <f t="shared" si="1"/>
        <v>0</v>
      </c>
      <c r="G24" s="202">
        <f t="shared" si="1"/>
        <v>0</v>
      </c>
    </row>
    <row r="25" spans="1:7" ht="17.25" customHeight="1">
      <c r="A25" s="205" t="s">
        <v>75</v>
      </c>
      <c r="B25" s="204" t="s">
        <v>186</v>
      </c>
      <c r="C25" s="204">
        <v>200</v>
      </c>
      <c r="D25" s="206" t="s">
        <v>76</v>
      </c>
      <c r="E25" s="207">
        <v>443144</v>
      </c>
      <c r="F25" s="207">
        <v>0</v>
      </c>
      <c r="G25" s="207">
        <v>0</v>
      </c>
    </row>
    <row r="26" spans="1:7" ht="60.75" hidden="1">
      <c r="A26" s="199" t="s">
        <v>636</v>
      </c>
      <c r="B26" s="201">
        <v>9000000000</v>
      </c>
      <c r="C26" s="201"/>
      <c r="D26" s="201"/>
      <c r="E26" s="202">
        <f>E27</f>
        <v>126100</v>
      </c>
      <c r="F26" s="202">
        <f t="shared" ref="F26:G28" si="2">F27</f>
        <v>0</v>
      </c>
      <c r="G26" s="202">
        <f t="shared" si="2"/>
        <v>0</v>
      </c>
    </row>
    <row r="27" spans="1:7" ht="101.25" hidden="1">
      <c r="A27" s="199" t="s">
        <v>647</v>
      </c>
      <c r="B27" s="201" t="s">
        <v>317</v>
      </c>
      <c r="C27" s="201"/>
      <c r="D27" s="201"/>
      <c r="E27" s="202">
        <f>E28</f>
        <v>126100</v>
      </c>
      <c r="F27" s="202">
        <f t="shared" si="2"/>
        <v>0</v>
      </c>
      <c r="G27" s="202">
        <f t="shared" si="2"/>
        <v>0</v>
      </c>
    </row>
    <row r="28" spans="1:7" ht="81" hidden="1">
      <c r="A28" s="199" t="s">
        <v>188</v>
      </c>
      <c r="B28" s="201" t="s">
        <v>648</v>
      </c>
      <c r="C28" s="201"/>
      <c r="D28" s="201"/>
      <c r="E28" s="202">
        <f>E29</f>
        <v>126100</v>
      </c>
      <c r="F28" s="202">
        <f t="shared" si="2"/>
        <v>0</v>
      </c>
      <c r="G28" s="202">
        <f t="shared" si="2"/>
        <v>0</v>
      </c>
    </row>
    <row r="29" spans="1:7" ht="1.5" customHeight="1">
      <c r="A29" s="199" t="s">
        <v>189</v>
      </c>
      <c r="B29" s="209" t="s">
        <v>645</v>
      </c>
      <c r="C29" s="201"/>
      <c r="D29" s="201"/>
      <c r="E29" s="202">
        <f>E30+E32</f>
        <v>126100</v>
      </c>
      <c r="F29" s="202">
        <f t="shared" ref="F29:G29" si="3">F30+F32</f>
        <v>0</v>
      </c>
      <c r="G29" s="202">
        <f t="shared" si="3"/>
        <v>0</v>
      </c>
    </row>
    <row r="30" spans="1:7" ht="101.25" hidden="1">
      <c r="A30" s="203" t="s">
        <v>190</v>
      </c>
      <c r="B30" s="209" t="s">
        <v>645</v>
      </c>
      <c r="C30" s="208" t="s">
        <v>192</v>
      </c>
      <c r="D30" s="209"/>
      <c r="E30" s="207">
        <f>E31</f>
        <v>123213.49</v>
      </c>
      <c r="F30" s="207">
        <f t="shared" ref="F30:G30" si="4">F31</f>
        <v>0</v>
      </c>
      <c r="G30" s="207">
        <f t="shared" si="4"/>
        <v>0</v>
      </c>
    </row>
    <row r="31" spans="1:7" ht="20.25" hidden="1">
      <c r="A31" s="203" t="s">
        <v>193</v>
      </c>
      <c r="B31" s="209" t="s">
        <v>645</v>
      </c>
      <c r="C31" s="208" t="s">
        <v>192</v>
      </c>
      <c r="D31" s="209" t="s">
        <v>85</v>
      </c>
      <c r="E31" s="207">
        <v>123213.49</v>
      </c>
      <c r="F31" s="207">
        <v>0</v>
      </c>
      <c r="G31" s="207">
        <v>0</v>
      </c>
    </row>
    <row r="32" spans="1:7" ht="40.5" hidden="1">
      <c r="A32" s="203" t="s">
        <v>142</v>
      </c>
      <c r="B32" s="209" t="s">
        <v>645</v>
      </c>
      <c r="C32" s="208" t="s">
        <v>194</v>
      </c>
      <c r="D32" s="209"/>
      <c r="E32" s="207">
        <f>E33</f>
        <v>2886.51</v>
      </c>
      <c r="F32" s="207">
        <f t="shared" ref="F32:G32" si="5">F33</f>
        <v>0</v>
      </c>
      <c r="G32" s="207">
        <f t="shared" si="5"/>
        <v>0</v>
      </c>
    </row>
    <row r="33" spans="1:7" ht="41.25" hidden="1" customHeight="1">
      <c r="A33" s="203" t="s">
        <v>193</v>
      </c>
      <c r="B33" s="209" t="s">
        <v>645</v>
      </c>
      <c r="C33" s="208" t="s">
        <v>194</v>
      </c>
      <c r="D33" s="209" t="s">
        <v>85</v>
      </c>
      <c r="E33" s="207">
        <v>2886.51</v>
      </c>
      <c r="F33" s="207">
        <v>0</v>
      </c>
      <c r="G33" s="207">
        <v>0</v>
      </c>
    </row>
    <row r="34" spans="1:7" ht="20.25">
      <c r="A34" s="200" t="s">
        <v>195</v>
      </c>
      <c r="B34" s="240" t="s">
        <v>196</v>
      </c>
      <c r="C34" s="210"/>
      <c r="D34" s="210"/>
      <c r="E34" s="202" t="e">
        <f>E35+E60+E89+E130+E161+E125</f>
        <v>#REF!</v>
      </c>
      <c r="F34" s="202">
        <f>F35+F60+F89+F130+F161+F125</f>
        <v>13319763.9</v>
      </c>
      <c r="G34" s="202">
        <f>G35+G60+G89+G130+G161+G125</f>
        <v>14052952.27</v>
      </c>
    </row>
    <row r="35" spans="1:7" ht="43.5" customHeight="1">
      <c r="A35" s="195" t="s">
        <v>197</v>
      </c>
      <c r="B35" s="239" t="s">
        <v>198</v>
      </c>
      <c r="C35" s="211"/>
      <c r="D35" s="211"/>
      <c r="E35" s="212">
        <f>E37+E40+E43+E48+E52+E56</f>
        <v>4769260.7</v>
      </c>
      <c r="F35" s="212">
        <f>F37+F40+F43+F48+F52+F56</f>
        <v>5940279.6399999997</v>
      </c>
      <c r="G35" s="212">
        <f>G37+G40+G43+G48+G52+G56</f>
        <v>6728573.4100000001</v>
      </c>
    </row>
    <row r="36" spans="1:7" ht="43.5" customHeight="1">
      <c r="A36" s="195" t="s">
        <v>807</v>
      </c>
      <c r="B36" s="239" t="s">
        <v>808</v>
      </c>
      <c r="C36" s="211"/>
      <c r="D36" s="211"/>
      <c r="E36" s="212"/>
      <c r="F36" s="212">
        <f>F37+F40+F43</f>
        <v>5778526.6399999997</v>
      </c>
      <c r="G36" s="212">
        <f>G37+G40+G43</f>
        <v>6567070.4100000001</v>
      </c>
    </row>
    <row r="37" spans="1:7" ht="20.25">
      <c r="A37" s="213" t="s">
        <v>199</v>
      </c>
      <c r="B37" s="238" t="s">
        <v>200</v>
      </c>
      <c r="C37" s="214"/>
      <c r="D37" s="214"/>
      <c r="E37" s="215">
        <f>E38</f>
        <v>1340668.28</v>
      </c>
      <c r="F37" s="215">
        <f t="shared" ref="F37:G38" si="6">F38</f>
        <v>1793531</v>
      </c>
      <c r="G37" s="215">
        <f t="shared" si="6"/>
        <v>1793531</v>
      </c>
    </row>
    <row r="38" spans="1:7" ht="104.25" customHeight="1">
      <c r="A38" s="213" t="s">
        <v>190</v>
      </c>
      <c r="B38" s="238" t="s">
        <v>200</v>
      </c>
      <c r="C38" s="238" t="s">
        <v>192</v>
      </c>
      <c r="D38" s="214"/>
      <c r="E38" s="215">
        <f>E39</f>
        <v>1340668.28</v>
      </c>
      <c r="F38" s="215">
        <f t="shared" si="6"/>
        <v>1793531</v>
      </c>
      <c r="G38" s="215">
        <f t="shared" si="6"/>
        <v>1793531</v>
      </c>
    </row>
    <row r="39" spans="1:7" ht="20.25">
      <c r="A39" s="213" t="s">
        <v>80</v>
      </c>
      <c r="B39" s="238" t="s">
        <v>200</v>
      </c>
      <c r="C39" s="238" t="s">
        <v>192</v>
      </c>
      <c r="D39" s="214" t="s">
        <v>45</v>
      </c>
      <c r="E39" s="215">
        <v>1340668.28</v>
      </c>
      <c r="F39" s="215">
        <v>1793531</v>
      </c>
      <c r="G39" s="215">
        <v>1793531</v>
      </c>
    </row>
    <row r="40" spans="1:7" ht="30.75" customHeight="1">
      <c r="A40" s="213" t="s">
        <v>199</v>
      </c>
      <c r="B40" s="238" t="s">
        <v>201</v>
      </c>
      <c r="C40" s="238"/>
      <c r="D40" s="214"/>
      <c r="E40" s="215">
        <f>E41</f>
        <v>2417392.42</v>
      </c>
      <c r="F40" s="215">
        <f t="shared" ref="F40:G41" si="7">F41</f>
        <v>3652187.88</v>
      </c>
      <c r="G40" s="215">
        <f t="shared" si="7"/>
        <v>4542509.41</v>
      </c>
    </row>
    <row r="41" spans="1:7" ht="83.25" customHeight="1">
      <c r="A41" s="213" t="s">
        <v>190</v>
      </c>
      <c r="B41" s="238" t="s">
        <v>201</v>
      </c>
      <c r="C41" s="238" t="s">
        <v>192</v>
      </c>
      <c r="D41" s="214"/>
      <c r="E41" s="215">
        <f>E42</f>
        <v>2417392.42</v>
      </c>
      <c r="F41" s="215">
        <f t="shared" si="7"/>
        <v>3652187.88</v>
      </c>
      <c r="G41" s="215">
        <v>4542509.41</v>
      </c>
    </row>
    <row r="42" spans="1:7" ht="30.75" customHeight="1">
      <c r="A42" s="213" t="s">
        <v>202</v>
      </c>
      <c r="B42" s="238" t="s">
        <v>201</v>
      </c>
      <c r="C42" s="238" t="s">
        <v>192</v>
      </c>
      <c r="D42" s="214" t="s">
        <v>46</v>
      </c>
      <c r="E42" s="215">
        <v>2417392.42</v>
      </c>
      <c r="F42" s="215">
        <v>3652187.88</v>
      </c>
      <c r="G42" s="215">
        <v>4542509.41</v>
      </c>
    </row>
    <row r="43" spans="1:7" ht="30.75" customHeight="1">
      <c r="A43" s="213" t="s">
        <v>203</v>
      </c>
      <c r="B43" s="238" t="s">
        <v>204</v>
      </c>
      <c r="C43" s="238"/>
      <c r="D43" s="214"/>
      <c r="E43" s="215">
        <f>E44+E46</f>
        <v>810000</v>
      </c>
      <c r="F43" s="215">
        <f t="shared" ref="F43:G43" si="8">F44+F46</f>
        <v>332807.76</v>
      </c>
      <c r="G43" s="215">
        <f t="shared" si="8"/>
        <v>231030</v>
      </c>
    </row>
    <row r="44" spans="1:7" ht="20.25">
      <c r="A44" s="216" t="s">
        <v>205</v>
      </c>
      <c r="B44" s="238" t="s">
        <v>204</v>
      </c>
      <c r="C44" s="238" t="s">
        <v>194</v>
      </c>
      <c r="D44" s="214"/>
      <c r="E44" s="215">
        <f>E45</f>
        <v>782000</v>
      </c>
      <c r="F44" s="215">
        <f t="shared" ref="F44:G44" si="9">F45</f>
        <v>317807.76</v>
      </c>
      <c r="G44" s="215">
        <f t="shared" si="9"/>
        <v>216030</v>
      </c>
    </row>
    <row r="45" spans="1:7" ht="20.25">
      <c r="A45" s="213" t="s">
        <v>202</v>
      </c>
      <c r="B45" s="238" t="s">
        <v>204</v>
      </c>
      <c r="C45" s="238" t="s">
        <v>194</v>
      </c>
      <c r="D45" s="214" t="s">
        <v>46</v>
      </c>
      <c r="E45" s="215">
        <v>782000</v>
      </c>
      <c r="F45" s="215">
        <v>317807.76</v>
      </c>
      <c r="G45" s="215">
        <v>216030</v>
      </c>
    </row>
    <row r="46" spans="1:7" ht="36" customHeight="1">
      <c r="A46" s="216" t="s">
        <v>145</v>
      </c>
      <c r="B46" s="238" t="s">
        <v>204</v>
      </c>
      <c r="C46" s="238" t="s">
        <v>207</v>
      </c>
      <c r="D46" s="214"/>
      <c r="E46" s="215">
        <f>E47</f>
        <v>28000</v>
      </c>
      <c r="F46" s="215">
        <f>F47</f>
        <v>15000</v>
      </c>
      <c r="G46" s="215">
        <f>G47</f>
        <v>15000</v>
      </c>
    </row>
    <row r="47" spans="1:7" ht="20.25">
      <c r="A47" s="213" t="s">
        <v>202</v>
      </c>
      <c r="B47" s="238" t="s">
        <v>208</v>
      </c>
      <c r="C47" s="238" t="s">
        <v>207</v>
      </c>
      <c r="D47" s="214" t="s">
        <v>46</v>
      </c>
      <c r="E47" s="215">
        <v>28000</v>
      </c>
      <c r="F47" s="215">
        <v>15000</v>
      </c>
      <c r="G47" s="215">
        <v>15000</v>
      </c>
    </row>
    <row r="48" spans="1:7" ht="40.5">
      <c r="A48" s="217" t="s">
        <v>209</v>
      </c>
      <c r="B48" s="239" t="s">
        <v>210</v>
      </c>
      <c r="C48" s="239"/>
      <c r="D48" s="211"/>
      <c r="E48" s="212">
        <f>E49</f>
        <v>30000</v>
      </c>
      <c r="F48" s="212">
        <f t="shared" ref="F48:G50" si="10">F49</f>
        <v>0</v>
      </c>
      <c r="G48" s="212">
        <f t="shared" si="10"/>
        <v>0</v>
      </c>
    </row>
    <row r="49" spans="1:7" ht="81">
      <c r="A49" s="199" t="s">
        <v>338</v>
      </c>
      <c r="B49" s="239" t="s">
        <v>212</v>
      </c>
      <c r="C49" s="239"/>
      <c r="D49" s="211"/>
      <c r="E49" s="212">
        <f>E50</f>
        <v>30000</v>
      </c>
      <c r="F49" s="212">
        <f t="shared" si="10"/>
        <v>0</v>
      </c>
      <c r="G49" s="212">
        <f t="shared" si="10"/>
        <v>0</v>
      </c>
    </row>
    <row r="50" spans="1:7" ht="39" customHeight="1">
      <c r="A50" s="216" t="s">
        <v>205</v>
      </c>
      <c r="B50" s="239" t="s">
        <v>212</v>
      </c>
      <c r="C50" s="238" t="s">
        <v>194</v>
      </c>
      <c r="D50" s="214"/>
      <c r="E50" s="215">
        <f>E51</f>
        <v>30000</v>
      </c>
      <c r="F50" s="215">
        <f t="shared" si="10"/>
        <v>0</v>
      </c>
      <c r="G50" s="215">
        <f t="shared" si="10"/>
        <v>0</v>
      </c>
    </row>
    <row r="51" spans="1:7" ht="20.25">
      <c r="A51" s="213" t="s">
        <v>108</v>
      </c>
      <c r="B51" s="239" t="s">
        <v>212</v>
      </c>
      <c r="C51" s="238" t="s">
        <v>194</v>
      </c>
      <c r="D51" s="214" t="s">
        <v>109</v>
      </c>
      <c r="E51" s="215">
        <v>30000</v>
      </c>
      <c r="F51" s="215">
        <v>0</v>
      </c>
      <c r="G51" s="215">
        <v>0</v>
      </c>
    </row>
    <row r="52" spans="1:7" ht="20.25">
      <c r="A52" s="217" t="s">
        <v>213</v>
      </c>
      <c r="B52" s="239" t="s">
        <v>214</v>
      </c>
      <c r="C52" s="239"/>
      <c r="D52" s="211"/>
      <c r="E52" s="212">
        <f>E53</f>
        <v>139200</v>
      </c>
      <c r="F52" s="212">
        <f t="shared" ref="F52:G54" si="11">F53</f>
        <v>161753</v>
      </c>
      <c r="G52" s="212">
        <f t="shared" si="11"/>
        <v>161503</v>
      </c>
    </row>
    <row r="53" spans="1:7" ht="52.5" customHeight="1">
      <c r="A53" s="218" t="s">
        <v>215</v>
      </c>
      <c r="B53" s="239" t="s">
        <v>216</v>
      </c>
      <c r="C53" s="239"/>
      <c r="D53" s="211"/>
      <c r="E53" s="212">
        <f>E54</f>
        <v>139200</v>
      </c>
      <c r="F53" s="212">
        <f t="shared" si="11"/>
        <v>161753</v>
      </c>
      <c r="G53" s="212">
        <f t="shared" si="11"/>
        <v>161503</v>
      </c>
    </row>
    <row r="54" spans="1:7" ht="20.25">
      <c r="A54" s="216" t="s">
        <v>754</v>
      </c>
      <c r="B54" s="239" t="s">
        <v>216</v>
      </c>
      <c r="C54" s="238" t="s">
        <v>217</v>
      </c>
      <c r="D54" s="214"/>
      <c r="E54" s="215">
        <f>E55</f>
        <v>139200</v>
      </c>
      <c r="F54" s="215">
        <f t="shared" si="11"/>
        <v>161753</v>
      </c>
      <c r="G54" s="215">
        <f t="shared" si="11"/>
        <v>161503</v>
      </c>
    </row>
    <row r="55" spans="1:7" ht="20.25">
      <c r="A55" s="213" t="s">
        <v>162</v>
      </c>
      <c r="B55" s="239" t="s">
        <v>216</v>
      </c>
      <c r="C55" s="238" t="s">
        <v>217</v>
      </c>
      <c r="D55" s="214" t="s">
        <v>164</v>
      </c>
      <c r="E55" s="215">
        <v>139200</v>
      </c>
      <c r="F55" s="215">
        <v>161753</v>
      </c>
      <c r="G55" s="215">
        <v>161503</v>
      </c>
    </row>
    <row r="56" spans="1:7" ht="20.25">
      <c r="A56" s="219" t="s">
        <v>218</v>
      </c>
      <c r="B56" s="239" t="s">
        <v>219</v>
      </c>
      <c r="C56" s="239"/>
      <c r="D56" s="211"/>
      <c r="E56" s="212">
        <f>E57</f>
        <v>32000</v>
      </c>
      <c r="F56" s="212">
        <f t="shared" ref="F56:G58" si="12">F57</f>
        <v>0</v>
      </c>
      <c r="G56" s="212">
        <f t="shared" si="12"/>
        <v>0</v>
      </c>
    </row>
    <row r="57" spans="1:7" ht="81">
      <c r="A57" s="199" t="s">
        <v>338</v>
      </c>
      <c r="B57" s="239" t="s">
        <v>220</v>
      </c>
      <c r="C57" s="239"/>
      <c r="D57" s="211"/>
      <c r="E57" s="212">
        <f>E58</f>
        <v>32000</v>
      </c>
      <c r="F57" s="212">
        <f t="shared" si="12"/>
        <v>0</v>
      </c>
      <c r="G57" s="212">
        <f t="shared" si="12"/>
        <v>0</v>
      </c>
    </row>
    <row r="58" spans="1:7" ht="20.25">
      <c r="A58" s="216" t="s">
        <v>205</v>
      </c>
      <c r="B58" s="239" t="s">
        <v>220</v>
      </c>
      <c r="C58" s="238" t="s">
        <v>194</v>
      </c>
      <c r="D58" s="214"/>
      <c r="E58" s="215">
        <f>E59</f>
        <v>32000</v>
      </c>
      <c r="F58" s="215">
        <f t="shared" si="12"/>
        <v>0</v>
      </c>
      <c r="G58" s="215">
        <f t="shared" si="12"/>
        <v>0</v>
      </c>
    </row>
    <row r="59" spans="1:7" ht="40.5">
      <c r="A59" s="220" t="s">
        <v>178</v>
      </c>
      <c r="B59" s="239" t="s">
        <v>220</v>
      </c>
      <c r="C59" s="238" t="s">
        <v>194</v>
      </c>
      <c r="D59" s="214" t="s">
        <v>179</v>
      </c>
      <c r="E59" s="215">
        <v>32000</v>
      </c>
      <c r="F59" s="215">
        <v>0</v>
      </c>
      <c r="G59" s="215">
        <v>0</v>
      </c>
    </row>
    <row r="60" spans="1:7" ht="40.5">
      <c r="A60" s="221" t="s">
        <v>221</v>
      </c>
      <c r="B60" s="239" t="s">
        <v>222</v>
      </c>
      <c r="C60" s="239"/>
      <c r="D60" s="211"/>
      <c r="E60" s="212">
        <f>E61+E65+E73+E69</f>
        <v>1878800</v>
      </c>
      <c r="F60" s="212">
        <f t="shared" ref="F60:G60" si="13">F61+F65+F73+F69</f>
        <v>1654172</v>
      </c>
      <c r="G60" s="212">
        <f t="shared" si="13"/>
        <v>1592407</v>
      </c>
    </row>
    <row r="61" spans="1:7" ht="40.5">
      <c r="A61" s="221" t="s">
        <v>223</v>
      </c>
      <c r="B61" s="239" t="s">
        <v>224</v>
      </c>
      <c r="C61" s="239"/>
      <c r="D61" s="211"/>
      <c r="E61" s="212">
        <f>E62</f>
        <v>2000</v>
      </c>
      <c r="F61" s="212">
        <f t="shared" ref="F61:G63" si="14">F62</f>
        <v>0</v>
      </c>
      <c r="G61" s="212">
        <f t="shared" si="14"/>
        <v>0</v>
      </c>
    </row>
    <row r="62" spans="1:7" ht="81">
      <c r="A62" s="199" t="s">
        <v>338</v>
      </c>
      <c r="B62" s="239" t="s">
        <v>225</v>
      </c>
      <c r="C62" s="239"/>
      <c r="D62" s="211"/>
      <c r="E62" s="212">
        <f>E63</f>
        <v>2000</v>
      </c>
      <c r="F62" s="212">
        <f t="shared" si="14"/>
        <v>0</v>
      </c>
      <c r="G62" s="212">
        <f t="shared" si="14"/>
        <v>0</v>
      </c>
    </row>
    <row r="63" spans="1:7" ht="20.25">
      <c r="A63" s="216" t="s">
        <v>205</v>
      </c>
      <c r="B63" s="238" t="s">
        <v>225</v>
      </c>
      <c r="C63" s="238" t="s">
        <v>194</v>
      </c>
      <c r="D63" s="214"/>
      <c r="E63" s="215">
        <f>E64</f>
        <v>2000</v>
      </c>
      <c r="F63" s="215">
        <f t="shared" si="14"/>
        <v>0</v>
      </c>
      <c r="G63" s="215">
        <f t="shared" si="14"/>
        <v>0</v>
      </c>
    </row>
    <row r="64" spans="1:7" ht="60.75">
      <c r="A64" s="213" t="s">
        <v>646</v>
      </c>
      <c r="B64" s="238" t="s">
        <v>225</v>
      </c>
      <c r="C64" s="238" t="s">
        <v>194</v>
      </c>
      <c r="D64" s="214" t="s">
        <v>55</v>
      </c>
      <c r="E64" s="215">
        <v>2000</v>
      </c>
      <c r="F64" s="215">
        <v>0</v>
      </c>
      <c r="G64" s="215">
        <v>0</v>
      </c>
    </row>
    <row r="65" spans="1:7" ht="40.5">
      <c r="A65" s="221" t="s">
        <v>226</v>
      </c>
      <c r="B65" s="239" t="s">
        <v>227</v>
      </c>
      <c r="C65" s="239"/>
      <c r="D65" s="211"/>
      <c r="E65" s="212">
        <f>E66</f>
        <v>3000</v>
      </c>
      <c r="F65" s="212">
        <f t="shared" ref="F65:G67" si="15">F66</f>
        <v>0</v>
      </c>
      <c r="G65" s="212">
        <f t="shared" si="15"/>
        <v>0</v>
      </c>
    </row>
    <row r="66" spans="1:7" ht="81">
      <c r="A66" s="199" t="s">
        <v>338</v>
      </c>
      <c r="B66" s="239" t="s">
        <v>228</v>
      </c>
      <c r="C66" s="239"/>
      <c r="D66" s="211"/>
      <c r="E66" s="212">
        <f>E67</f>
        <v>3000</v>
      </c>
      <c r="F66" s="212">
        <f t="shared" si="15"/>
        <v>0</v>
      </c>
      <c r="G66" s="212">
        <f t="shared" si="15"/>
        <v>0</v>
      </c>
    </row>
    <row r="67" spans="1:7" ht="20.25">
      <c r="A67" s="216" t="s">
        <v>205</v>
      </c>
      <c r="B67" s="238" t="s">
        <v>228</v>
      </c>
      <c r="C67" s="238" t="s">
        <v>194</v>
      </c>
      <c r="D67" s="214"/>
      <c r="E67" s="215">
        <f>E68</f>
        <v>3000</v>
      </c>
      <c r="F67" s="215">
        <f t="shared" si="15"/>
        <v>0</v>
      </c>
      <c r="G67" s="215">
        <f t="shared" si="15"/>
        <v>0</v>
      </c>
    </row>
    <row r="68" spans="1:7" ht="20.25">
      <c r="A68" s="213" t="s">
        <v>614</v>
      </c>
      <c r="B68" s="238" t="s">
        <v>228</v>
      </c>
      <c r="C68" s="238" t="s">
        <v>194</v>
      </c>
      <c r="D68" s="214" t="s">
        <v>53</v>
      </c>
      <c r="E68" s="215">
        <v>3000</v>
      </c>
      <c r="F68" s="215">
        <v>0</v>
      </c>
      <c r="G68" s="215">
        <v>0</v>
      </c>
    </row>
    <row r="69" spans="1:7" ht="40.5">
      <c r="A69" s="221" t="s">
        <v>229</v>
      </c>
      <c r="B69" s="239" t="s">
        <v>230</v>
      </c>
      <c r="C69" s="239"/>
      <c r="D69" s="211"/>
      <c r="E69" s="212">
        <f>E70</f>
        <v>6000</v>
      </c>
      <c r="F69" s="212">
        <f t="shared" ref="F69:G71" si="16">F70</f>
        <v>0</v>
      </c>
      <c r="G69" s="212">
        <f t="shared" si="16"/>
        <v>0</v>
      </c>
    </row>
    <row r="70" spans="1:7" ht="81">
      <c r="A70" s="199" t="s">
        <v>338</v>
      </c>
      <c r="B70" s="239" t="s">
        <v>231</v>
      </c>
      <c r="C70" s="239"/>
      <c r="D70" s="211"/>
      <c r="E70" s="212">
        <f>E71</f>
        <v>6000</v>
      </c>
      <c r="F70" s="212">
        <f t="shared" si="16"/>
        <v>0</v>
      </c>
      <c r="G70" s="212">
        <f t="shared" si="16"/>
        <v>0</v>
      </c>
    </row>
    <row r="71" spans="1:7" ht="20.25">
      <c r="A71" s="216" t="s">
        <v>205</v>
      </c>
      <c r="B71" s="238" t="s">
        <v>231</v>
      </c>
      <c r="C71" s="238" t="s">
        <v>194</v>
      </c>
      <c r="D71" s="214"/>
      <c r="E71" s="215">
        <f>E72</f>
        <v>6000</v>
      </c>
      <c r="F71" s="215">
        <f t="shared" si="16"/>
        <v>0</v>
      </c>
      <c r="G71" s="215">
        <f t="shared" si="16"/>
        <v>0</v>
      </c>
    </row>
    <row r="72" spans="1:7" ht="20.25">
      <c r="A72" s="213" t="s">
        <v>250</v>
      </c>
      <c r="B72" s="238" t="s">
        <v>231</v>
      </c>
      <c r="C72" s="238" t="s">
        <v>194</v>
      </c>
      <c r="D72" s="214" t="s">
        <v>59</v>
      </c>
      <c r="E72" s="215">
        <v>6000</v>
      </c>
      <c r="F72" s="215">
        <v>0</v>
      </c>
      <c r="G72" s="215">
        <v>0</v>
      </c>
    </row>
    <row r="73" spans="1:7" ht="40.5">
      <c r="A73" s="222" t="s">
        <v>232</v>
      </c>
      <c r="B73" s="239" t="s">
        <v>233</v>
      </c>
      <c r="C73" s="239"/>
      <c r="D73" s="211"/>
      <c r="E73" s="212">
        <f>E74+E77+E82+E79</f>
        <v>1867800</v>
      </c>
      <c r="F73" s="212">
        <f t="shared" ref="F73:G73" si="17">F74+F77+F82+F79</f>
        <v>1654172</v>
      </c>
      <c r="G73" s="212">
        <f t="shared" si="17"/>
        <v>1592407</v>
      </c>
    </row>
    <row r="74" spans="1:7" ht="66" customHeight="1">
      <c r="A74" s="223" t="s">
        <v>234</v>
      </c>
      <c r="B74" s="239" t="s">
        <v>235</v>
      </c>
      <c r="C74" s="239"/>
      <c r="D74" s="211"/>
      <c r="E74" s="212">
        <f>E75</f>
        <v>1442000</v>
      </c>
      <c r="F74" s="212">
        <f t="shared" ref="F74:G75" si="18">F75</f>
        <v>1562400</v>
      </c>
      <c r="G74" s="212">
        <f t="shared" si="18"/>
        <v>1562400</v>
      </c>
    </row>
    <row r="75" spans="1:7" ht="101.25">
      <c r="A75" s="203" t="s">
        <v>190</v>
      </c>
      <c r="B75" s="238" t="s">
        <v>235</v>
      </c>
      <c r="C75" s="238" t="s">
        <v>192</v>
      </c>
      <c r="D75" s="214"/>
      <c r="E75" s="215">
        <f>E76</f>
        <v>1442000</v>
      </c>
      <c r="F75" s="215">
        <f t="shared" si="18"/>
        <v>1562400</v>
      </c>
      <c r="G75" s="215">
        <f t="shared" si="18"/>
        <v>1562400</v>
      </c>
    </row>
    <row r="76" spans="1:7" ht="20.25">
      <c r="A76" s="213" t="s">
        <v>54</v>
      </c>
      <c r="B76" s="238" t="s">
        <v>235</v>
      </c>
      <c r="C76" s="238" t="s">
        <v>192</v>
      </c>
      <c r="D76" s="214" t="s">
        <v>55</v>
      </c>
      <c r="E76" s="215">
        <v>1442000</v>
      </c>
      <c r="F76" s="215">
        <v>1562400</v>
      </c>
      <c r="G76" s="215">
        <v>1562400</v>
      </c>
    </row>
    <row r="77" spans="1:7" ht="63.75" customHeight="1">
      <c r="A77" s="218" t="s">
        <v>148</v>
      </c>
      <c r="B77" s="239" t="s">
        <v>236</v>
      </c>
      <c r="C77" s="239"/>
      <c r="D77" s="211"/>
      <c r="E77" s="212">
        <f>E78</f>
        <v>323000</v>
      </c>
      <c r="F77" s="212">
        <f t="shared" ref="F77:G77" si="19">F78</f>
        <v>91772</v>
      </c>
      <c r="G77" s="212">
        <f t="shared" si="19"/>
        <v>30007</v>
      </c>
    </row>
    <row r="78" spans="1:7" ht="20.25">
      <c r="A78" s="216" t="s">
        <v>205</v>
      </c>
      <c r="B78" s="238" t="s">
        <v>236</v>
      </c>
      <c r="C78" s="238" t="s">
        <v>194</v>
      </c>
      <c r="D78" s="214"/>
      <c r="E78" s="215">
        <v>323000</v>
      </c>
      <c r="F78" s="215">
        <v>91772</v>
      </c>
      <c r="G78" s="215">
        <v>30007</v>
      </c>
    </row>
    <row r="79" spans="1:7" ht="20.25">
      <c r="A79" s="216" t="s">
        <v>145</v>
      </c>
      <c r="B79" s="238" t="s">
        <v>337</v>
      </c>
      <c r="C79" s="238" t="s">
        <v>207</v>
      </c>
      <c r="D79" s="214"/>
      <c r="E79" s="215">
        <f>E80</f>
        <v>800</v>
      </c>
      <c r="F79" s="215">
        <f t="shared" ref="F79:G79" si="20">F80</f>
        <v>0</v>
      </c>
      <c r="G79" s="215">
        <f t="shared" si="20"/>
        <v>0</v>
      </c>
    </row>
    <row r="80" spans="1:7" ht="20.25">
      <c r="A80" s="213" t="s">
        <v>54</v>
      </c>
      <c r="B80" s="238" t="s">
        <v>337</v>
      </c>
      <c r="C80" s="238" t="s">
        <v>207</v>
      </c>
      <c r="D80" s="214" t="s">
        <v>55</v>
      </c>
      <c r="E80" s="215">
        <v>800</v>
      </c>
      <c r="F80" s="215">
        <v>0</v>
      </c>
      <c r="G80" s="215">
        <v>0</v>
      </c>
    </row>
    <row r="81" spans="1:7" ht="40.5">
      <c r="A81" s="195" t="s">
        <v>237</v>
      </c>
      <c r="B81" s="239" t="s">
        <v>233</v>
      </c>
      <c r="C81" s="238"/>
      <c r="D81" s="214"/>
      <c r="E81" s="212">
        <f>E82</f>
        <v>102000</v>
      </c>
      <c r="F81" s="212">
        <f t="shared" ref="F81:G82" si="21">F82</f>
        <v>0</v>
      </c>
      <c r="G81" s="212">
        <f t="shared" si="21"/>
        <v>0</v>
      </c>
    </row>
    <row r="82" spans="1:7" ht="81">
      <c r="A82" s="199" t="s">
        <v>338</v>
      </c>
      <c r="B82" s="239" t="s">
        <v>238</v>
      </c>
      <c r="C82" s="239"/>
      <c r="D82" s="211"/>
      <c r="E82" s="212">
        <f>E83</f>
        <v>102000</v>
      </c>
      <c r="F82" s="212">
        <f t="shared" si="21"/>
        <v>0</v>
      </c>
      <c r="G82" s="212">
        <f t="shared" si="21"/>
        <v>0</v>
      </c>
    </row>
    <row r="83" spans="1:7" ht="27.75" customHeight="1">
      <c r="A83" s="216" t="s">
        <v>205</v>
      </c>
      <c r="B83" s="238" t="s">
        <v>238</v>
      </c>
      <c r="C83" s="238" t="s">
        <v>194</v>
      </c>
      <c r="D83" s="214" t="s">
        <v>55</v>
      </c>
      <c r="E83" s="215">
        <f>E84</f>
        <v>102000</v>
      </c>
      <c r="F83" s="215">
        <v>0</v>
      </c>
      <c r="G83" s="215">
        <v>0</v>
      </c>
    </row>
    <row r="84" spans="1:7" ht="20.25" hidden="1">
      <c r="A84" s="213" t="s">
        <v>54</v>
      </c>
      <c r="B84" s="238" t="s">
        <v>238</v>
      </c>
      <c r="C84" s="238" t="s">
        <v>194</v>
      </c>
      <c r="D84" s="214" t="s">
        <v>55</v>
      </c>
      <c r="E84" s="215">
        <v>102000</v>
      </c>
      <c r="F84" s="215">
        <v>63000</v>
      </c>
      <c r="G84" s="215">
        <v>33000</v>
      </c>
    </row>
    <row r="85" spans="1:7" ht="40.5" hidden="1">
      <c r="A85" s="222" t="s">
        <v>239</v>
      </c>
      <c r="B85" s="239" t="s">
        <v>240</v>
      </c>
      <c r="C85" s="239"/>
      <c r="D85" s="211"/>
      <c r="E85" s="212">
        <f>E87</f>
        <v>0</v>
      </c>
      <c r="F85" s="212">
        <f t="shared" ref="F85:G85" si="22">F87</f>
        <v>0</v>
      </c>
      <c r="G85" s="212">
        <f t="shared" si="22"/>
        <v>0</v>
      </c>
    </row>
    <row r="86" spans="1:7" ht="81" hidden="1">
      <c r="A86" s="199" t="s">
        <v>241</v>
      </c>
      <c r="B86" s="239" t="s">
        <v>242</v>
      </c>
      <c r="C86" s="239"/>
      <c r="D86" s="211"/>
      <c r="E86" s="212">
        <f>E87</f>
        <v>0</v>
      </c>
      <c r="F86" s="212">
        <f t="shared" ref="F86:G87" si="23">F87</f>
        <v>0</v>
      </c>
      <c r="G86" s="212">
        <f t="shared" si="23"/>
        <v>0</v>
      </c>
    </row>
    <row r="87" spans="1:7" ht="20.25" hidden="1">
      <c r="A87" s="216" t="s">
        <v>205</v>
      </c>
      <c r="B87" s="238" t="s">
        <v>242</v>
      </c>
      <c r="C87" s="238" t="s">
        <v>194</v>
      </c>
      <c r="D87" s="214"/>
      <c r="E87" s="215">
        <f>E88</f>
        <v>0</v>
      </c>
      <c r="F87" s="215">
        <f t="shared" si="23"/>
        <v>0</v>
      </c>
      <c r="G87" s="215">
        <f t="shared" si="23"/>
        <v>0</v>
      </c>
    </row>
    <row r="88" spans="1:7" ht="47.25" hidden="1" customHeight="1">
      <c r="A88" s="213" t="s">
        <v>243</v>
      </c>
      <c r="B88" s="238" t="s">
        <v>242</v>
      </c>
      <c r="C88" s="238" t="s">
        <v>194</v>
      </c>
      <c r="D88" s="214" t="s">
        <v>244</v>
      </c>
      <c r="E88" s="215"/>
      <c r="F88" s="215"/>
      <c r="G88" s="215"/>
    </row>
    <row r="89" spans="1:7" ht="51" customHeight="1">
      <c r="A89" s="222" t="s">
        <v>245</v>
      </c>
      <c r="B89" s="239" t="s">
        <v>246</v>
      </c>
      <c r="C89" s="239"/>
      <c r="D89" s="211"/>
      <c r="E89" s="212">
        <f>E90</f>
        <v>1272700</v>
      </c>
      <c r="F89" s="212">
        <f t="shared" ref="F89:G89" si="24">F90</f>
        <v>1689784.26</v>
      </c>
      <c r="G89" s="212">
        <f t="shared" si="24"/>
        <v>1778431.8599999999</v>
      </c>
    </row>
    <row r="90" spans="1:7" ht="57.75" customHeight="1">
      <c r="A90" s="222" t="s">
        <v>247</v>
      </c>
      <c r="B90" s="239" t="s">
        <v>248</v>
      </c>
      <c r="C90" s="239"/>
      <c r="D90" s="211"/>
      <c r="E90" s="212">
        <f>E91+E94+E111</f>
        <v>1272700</v>
      </c>
      <c r="F90" s="212">
        <f>F91+F94+F111</f>
        <v>1689784.26</v>
      </c>
      <c r="G90" s="212">
        <f>G91+G94+G111</f>
        <v>1778431.8599999999</v>
      </c>
    </row>
    <row r="91" spans="1:7" ht="81">
      <c r="A91" s="199" t="s">
        <v>338</v>
      </c>
      <c r="B91" s="239" t="s">
        <v>249</v>
      </c>
      <c r="C91" s="239"/>
      <c r="D91" s="211"/>
      <c r="E91" s="212">
        <f>E92</f>
        <v>577300</v>
      </c>
      <c r="F91" s="212">
        <f t="shared" ref="F91:G92" si="25">F92</f>
        <v>212195.08</v>
      </c>
      <c r="G91" s="212">
        <f t="shared" si="25"/>
        <v>207044.63</v>
      </c>
    </row>
    <row r="92" spans="1:7" ht="20.25">
      <c r="A92" s="216" t="s">
        <v>205</v>
      </c>
      <c r="B92" s="238" t="s">
        <v>249</v>
      </c>
      <c r="C92" s="238" t="s">
        <v>194</v>
      </c>
      <c r="D92" s="214"/>
      <c r="E92" s="215">
        <f>E93</f>
        <v>577300</v>
      </c>
      <c r="F92" s="215">
        <f t="shared" si="25"/>
        <v>212195.08</v>
      </c>
      <c r="G92" s="215">
        <f t="shared" si="25"/>
        <v>207044.63</v>
      </c>
    </row>
    <row r="93" spans="1:7" ht="34.5" customHeight="1">
      <c r="A93" s="213" t="s">
        <v>250</v>
      </c>
      <c r="B93" s="238" t="s">
        <v>249</v>
      </c>
      <c r="C93" s="238" t="s">
        <v>194</v>
      </c>
      <c r="D93" s="214" t="s">
        <v>59</v>
      </c>
      <c r="E93" s="215">
        <v>577300</v>
      </c>
      <c r="F93" s="215">
        <v>212195.08</v>
      </c>
      <c r="G93" s="215">
        <v>207044.63</v>
      </c>
    </row>
    <row r="94" spans="1:7" ht="81">
      <c r="A94" s="199" t="s">
        <v>338</v>
      </c>
      <c r="B94" s="239" t="s">
        <v>251</v>
      </c>
      <c r="C94" s="239"/>
      <c r="D94" s="211"/>
      <c r="E94" s="212">
        <f>E95</f>
        <v>120000</v>
      </c>
      <c r="F94" s="212">
        <f t="shared" ref="F94:G95" si="26">F95</f>
        <v>1352589.18</v>
      </c>
      <c r="G94" s="212">
        <f t="shared" si="26"/>
        <v>1446387.23</v>
      </c>
    </row>
    <row r="95" spans="1:7" ht="20.25">
      <c r="A95" s="216" t="s">
        <v>205</v>
      </c>
      <c r="B95" s="238" t="s">
        <v>251</v>
      </c>
      <c r="C95" s="238" t="s">
        <v>194</v>
      </c>
      <c r="D95" s="214"/>
      <c r="E95" s="215">
        <f>E96</f>
        <v>120000</v>
      </c>
      <c r="F95" s="215">
        <f t="shared" si="26"/>
        <v>1352589.18</v>
      </c>
      <c r="G95" s="215">
        <f t="shared" si="26"/>
        <v>1446387.23</v>
      </c>
    </row>
    <row r="96" spans="1:7" ht="35.25" customHeight="1">
      <c r="A96" s="213" t="s">
        <v>250</v>
      </c>
      <c r="B96" s="238" t="s">
        <v>251</v>
      </c>
      <c r="C96" s="238" t="s">
        <v>194</v>
      </c>
      <c r="D96" s="214" t="s">
        <v>59</v>
      </c>
      <c r="E96" s="215">
        <v>120000</v>
      </c>
      <c r="F96" s="215">
        <v>1352589.18</v>
      </c>
      <c r="G96" s="215">
        <v>1446387.23</v>
      </c>
    </row>
    <row r="97" spans="1:7" ht="20.25" hidden="1">
      <c r="A97" s="222" t="s">
        <v>252</v>
      </c>
      <c r="B97" s="239" t="s">
        <v>253</v>
      </c>
      <c r="C97" s="239"/>
      <c r="D97" s="211"/>
      <c r="E97" s="212">
        <f>E99</f>
        <v>0</v>
      </c>
      <c r="F97" s="212">
        <f t="shared" ref="F97:G97" si="27">F99</f>
        <v>0</v>
      </c>
      <c r="G97" s="212">
        <f t="shared" si="27"/>
        <v>0</v>
      </c>
    </row>
    <row r="98" spans="1:7" ht="81" hidden="1">
      <c r="A98" s="199" t="s">
        <v>241</v>
      </c>
      <c r="B98" s="239" t="s">
        <v>254</v>
      </c>
      <c r="C98" s="239"/>
      <c r="D98" s="211"/>
      <c r="E98" s="212">
        <f>E99</f>
        <v>0</v>
      </c>
      <c r="F98" s="212">
        <f t="shared" ref="F98:G99" si="28">F99</f>
        <v>0</v>
      </c>
      <c r="G98" s="212">
        <f t="shared" si="28"/>
        <v>0</v>
      </c>
    </row>
    <row r="99" spans="1:7" ht="20.25" hidden="1">
      <c r="A99" s="216" t="s">
        <v>205</v>
      </c>
      <c r="B99" s="238" t="s">
        <v>249</v>
      </c>
      <c r="C99" s="238" t="s">
        <v>194</v>
      </c>
      <c r="D99" s="214"/>
      <c r="E99" s="215">
        <f>E100</f>
        <v>0</v>
      </c>
      <c r="F99" s="215">
        <f t="shared" si="28"/>
        <v>0</v>
      </c>
      <c r="G99" s="215">
        <f t="shared" si="28"/>
        <v>0</v>
      </c>
    </row>
    <row r="100" spans="1:7" ht="20.25" hidden="1">
      <c r="A100" s="213" t="s">
        <v>250</v>
      </c>
      <c r="B100" s="238" t="s">
        <v>249</v>
      </c>
      <c r="C100" s="238" t="s">
        <v>194</v>
      </c>
      <c r="D100" s="214" t="s">
        <v>59</v>
      </c>
      <c r="E100" s="215"/>
      <c r="F100" s="215"/>
      <c r="G100" s="215"/>
    </row>
    <row r="101" spans="1:7" ht="81" hidden="1">
      <c r="A101" s="199" t="s">
        <v>255</v>
      </c>
      <c r="B101" s="239" t="s">
        <v>251</v>
      </c>
      <c r="C101" s="239"/>
      <c r="D101" s="211"/>
      <c r="E101" s="212">
        <f>E102</f>
        <v>0</v>
      </c>
      <c r="F101" s="212">
        <f t="shared" ref="F101:G101" si="29">F102</f>
        <v>0</v>
      </c>
      <c r="G101" s="212">
        <f t="shared" si="29"/>
        <v>0</v>
      </c>
    </row>
    <row r="102" spans="1:7" ht="20.25" hidden="1">
      <c r="A102" s="216" t="s">
        <v>205</v>
      </c>
      <c r="B102" s="238" t="s">
        <v>251</v>
      </c>
      <c r="C102" s="238" t="s">
        <v>194</v>
      </c>
      <c r="D102" s="214"/>
      <c r="E102" s="215"/>
      <c r="F102" s="215"/>
      <c r="G102" s="215"/>
    </row>
    <row r="103" spans="1:7" ht="20.25" hidden="1">
      <c r="A103" s="213" t="s">
        <v>250</v>
      </c>
      <c r="B103" s="238" t="s">
        <v>249</v>
      </c>
      <c r="C103" s="238" t="s">
        <v>194</v>
      </c>
      <c r="D103" s="214" t="s">
        <v>59</v>
      </c>
      <c r="E103" s="215"/>
      <c r="F103" s="215"/>
      <c r="G103" s="215"/>
    </row>
    <row r="104" spans="1:7" ht="81" hidden="1">
      <c r="A104" s="199" t="s">
        <v>241</v>
      </c>
      <c r="B104" s="239" t="s">
        <v>251</v>
      </c>
      <c r="C104" s="239"/>
      <c r="D104" s="211"/>
      <c r="E104" s="212">
        <f>E105</f>
        <v>0</v>
      </c>
      <c r="F104" s="212">
        <f t="shared" ref="F104:G105" si="30">F105</f>
        <v>0</v>
      </c>
      <c r="G104" s="212">
        <f t="shared" si="30"/>
        <v>0</v>
      </c>
    </row>
    <row r="105" spans="1:7" ht="20.25" hidden="1">
      <c r="A105" s="216" t="s">
        <v>205</v>
      </c>
      <c r="B105" s="238" t="s">
        <v>251</v>
      </c>
      <c r="C105" s="238" t="s">
        <v>194</v>
      </c>
      <c r="D105" s="214"/>
      <c r="E105" s="215">
        <f>E106</f>
        <v>0</v>
      </c>
      <c r="F105" s="215">
        <f t="shared" si="30"/>
        <v>0</v>
      </c>
      <c r="G105" s="215">
        <f t="shared" si="30"/>
        <v>0</v>
      </c>
    </row>
    <row r="106" spans="1:7" ht="20.25" hidden="1">
      <c r="A106" s="213" t="s">
        <v>250</v>
      </c>
      <c r="B106" s="238" t="s">
        <v>251</v>
      </c>
      <c r="C106" s="238" t="s">
        <v>194</v>
      </c>
      <c r="D106" s="214" t="s">
        <v>59</v>
      </c>
      <c r="E106" s="215"/>
      <c r="F106" s="215"/>
      <c r="G106" s="215"/>
    </row>
    <row r="107" spans="1:7" ht="20.25" hidden="1">
      <c r="A107" s="222" t="s">
        <v>252</v>
      </c>
      <c r="B107" s="239" t="s">
        <v>253</v>
      </c>
      <c r="C107" s="239"/>
      <c r="D107" s="211"/>
      <c r="E107" s="212">
        <f>E109</f>
        <v>0</v>
      </c>
      <c r="F107" s="212">
        <f t="shared" ref="F107:G107" si="31">F109</f>
        <v>0</v>
      </c>
      <c r="G107" s="212">
        <f t="shared" si="31"/>
        <v>0</v>
      </c>
    </row>
    <row r="108" spans="1:7" ht="81" hidden="1">
      <c r="A108" s="199" t="s">
        <v>241</v>
      </c>
      <c r="B108" s="239" t="s">
        <v>254</v>
      </c>
      <c r="C108" s="239"/>
      <c r="D108" s="211"/>
      <c r="E108" s="212">
        <f>E109</f>
        <v>0</v>
      </c>
      <c r="F108" s="212">
        <f t="shared" ref="F108:G109" si="32">F109</f>
        <v>0</v>
      </c>
      <c r="G108" s="212">
        <f t="shared" si="32"/>
        <v>0</v>
      </c>
    </row>
    <row r="109" spans="1:7" ht="20.25" hidden="1">
      <c r="A109" s="216" t="s">
        <v>205</v>
      </c>
      <c r="B109" s="238" t="s">
        <v>254</v>
      </c>
      <c r="C109" s="238" t="s">
        <v>194</v>
      </c>
      <c r="D109" s="214"/>
      <c r="E109" s="215">
        <f>E110</f>
        <v>0</v>
      </c>
      <c r="F109" s="215">
        <f t="shared" si="32"/>
        <v>0</v>
      </c>
      <c r="G109" s="215">
        <f t="shared" si="32"/>
        <v>0</v>
      </c>
    </row>
    <row r="110" spans="1:7" ht="20.25" hidden="1">
      <c r="A110" s="213" t="s">
        <v>250</v>
      </c>
      <c r="B110" s="238" t="s">
        <v>251</v>
      </c>
      <c r="C110" s="238" t="s">
        <v>194</v>
      </c>
      <c r="D110" s="214" t="s">
        <v>59</v>
      </c>
      <c r="E110" s="215"/>
      <c r="F110" s="215"/>
      <c r="G110" s="215"/>
    </row>
    <row r="111" spans="1:7" ht="81">
      <c r="A111" s="199" t="s">
        <v>338</v>
      </c>
      <c r="B111" s="239" t="s">
        <v>256</v>
      </c>
      <c r="C111" s="239"/>
      <c r="D111" s="211"/>
      <c r="E111" s="212">
        <f>E112</f>
        <v>575400</v>
      </c>
      <c r="F111" s="212">
        <f t="shared" ref="F111:G112" si="33">F112</f>
        <v>125000</v>
      </c>
      <c r="G111" s="212">
        <f t="shared" si="33"/>
        <v>125000</v>
      </c>
    </row>
    <row r="112" spans="1:7" ht="20.25">
      <c r="A112" s="216" t="s">
        <v>205</v>
      </c>
      <c r="B112" s="238" t="s">
        <v>256</v>
      </c>
      <c r="C112" s="238" t="s">
        <v>194</v>
      </c>
      <c r="D112" s="214"/>
      <c r="E112" s="215">
        <f>E113</f>
        <v>575400</v>
      </c>
      <c r="F112" s="215">
        <f t="shared" si="33"/>
        <v>125000</v>
      </c>
      <c r="G112" s="215">
        <f t="shared" si="33"/>
        <v>125000</v>
      </c>
    </row>
    <row r="113" spans="1:7" ht="20.25">
      <c r="A113" s="213" t="s">
        <v>250</v>
      </c>
      <c r="B113" s="238" t="s">
        <v>256</v>
      </c>
      <c r="C113" s="238" t="s">
        <v>194</v>
      </c>
      <c r="D113" s="214" t="s">
        <v>59</v>
      </c>
      <c r="E113" s="215">
        <v>575400</v>
      </c>
      <c r="F113" s="215">
        <v>125000</v>
      </c>
      <c r="G113" s="215">
        <v>125000</v>
      </c>
    </row>
    <row r="114" spans="1:7" ht="81" hidden="1">
      <c r="A114" s="199" t="s">
        <v>211</v>
      </c>
      <c r="B114" s="239" t="s">
        <v>251</v>
      </c>
      <c r="C114" s="239"/>
      <c r="D114" s="211"/>
      <c r="E114" s="212">
        <f>E115</f>
        <v>0</v>
      </c>
      <c r="F114" s="212">
        <f t="shared" ref="F114:G115" si="34">F115</f>
        <v>0</v>
      </c>
      <c r="G114" s="212">
        <f t="shared" si="34"/>
        <v>0</v>
      </c>
    </row>
    <row r="115" spans="1:7" ht="20.25" hidden="1">
      <c r="A115" s="216" t="s">
        <v>205</v>
      </c>
      <c r="B115" s="238" t="s">
        <v>251</v>
      </c>
      <c r="C115" s="238" t="s">
        <v>194</v>
      </c>
      <c r="D115" s="214"/>
      <c r="E115" s="215">
        <f>E116</f>
        <v>0</v>
      </c>
      <c r="F115" s="215">
        <f t="shared" si="34"/>
        <v>0</v>
      </c>
      <c r="G115" s="215">
        <f t="shared" si="34"/>
        <v>0</v>
      </c>
    </row>
    <row r="116" spans="1:7" ht="20.25" hidden="1">
      <c r="A116" s="213" t="s">
        <v>250</v>
      </c>
      <c r="B116" s="238" t="s">
        <v>251</v>
      </c>
      <c r="C116" s="238" t="s">
        <v>194</v>
      </c>
      <c r="D116" s="214" t="s">
        <v>59</v>
      </c>
      <c r="E116" s="215"/>
      <c r="F116" s="215"/>
      <c r="G116" s="215"/>
    </row>
    <row r="117" spans="1:7" ht="20.25" hidden="1">
      <c r="A117" s="222" t="s">
        <v>252</v>
      </c>
      <c r="B117" s="239" t="s">
        <v>253</v>
      </c>
      <c r="C117" s="239"/>
      <c r="D117" s="211"/>
      <c r="E117" s="212">
        <f>E119</f>
        <v>0</v>
      </c>
      <c r="F117" s="212">
        <f t="shared" ref="F117:G117" si="35">F119</f>
        <v>0</v>
      </c>
      <c r="G117" s="212">
        <f t="shared" si="35"/>
        <v>0</v>
      </c>
    </row>
    <row r="118" spans="1:7" ht="81" hidden="1">
      <c r="A118" s="199" t="s">
        <v>211</v>
      </c>
      <c r="B118" s="239" t="s">
        <v>254</v>
      </c>
      <c r="C118" s="239"/>
      <c r="D118" s="211"/>
      <c r="E118" s="212">
        <f>E119</f>
        <v>0</v>
      </c>
      <c r="F118" s="212">
        <f t="shared" ref="F118:G119" si="36">F119</f>
        <v>0</v>
      </c>
      <c r="G118" s="212">
        <f t="shared" si="36"/>
        <v>0</v>
      </c>
    </row>
    <row r="119" spans="1:7" ht="20.25" hidden="1">
      <c r="A119" s="216" t="s">
        <v>205</v>
      </c>
      <c r="B119" s="238" t="s">
        <v>254</v>
      </c>
      <c r="C119" s="238" t="s">
        <v>194</v>
      </c>
      <c r="D119" s="214"/>
      <c r="E119" s="215">
        <f>E120</f>
        <v>0</v>
      </c>
      <c r="F119" s="215">
        <f t="shared" si="36"/>
        <v>0</v>
      </c>
      <c r="G119" s="215">
        <f t="shared" si="36"/>
        <v>0</v>
      </c>
    </row>
    <row r="120" spans="1:7" ht="20.25" hidden="1">
      <c r="A120" s="213" t="s">
        <v>250</v>
      </c>
      <c r="B120" s="238" t="s">
        <v>256</v>
      </c>
      <c r="C120" s="238" t="s">
        <v>194</v>
      </c>
      <c r="D120" s="214" t="s">
        <v>59</v>
      </c>
      <c r="E120" s="215">
        <v>0</v>
      </c>
      <c r="F120" s="215">
        <v>0</v>
      </c>
      <c r="G120" s="215">
        <v>0</v>
      </c>
    </row>
    <row r="121" spans="1:7" ht="40.5" hidden="1">
      <c r="A121" s="222" t="s">
        <v>257</v>
      </c>
      <c r="B121" s="239" t="s">
        <v>258</v>
      </c>
      <c r="C121" s="239"/>
      <c r="D121" s="211"/>
      <c r="E121" s="212">
        <f>E123</f>
        <v>0</v>
      </c>
      <c r="F121" s="212">
        <f t="shared" ref="F121:G121" si="37">F123</f>
        <v>0</v>
      </c>
      <c r="G121" s="212">
        <f t="shared" si="37"/>
        <v>0</v>
      </c>
    </row>
    <row r="122" spans="1:7" ht="81" hidden="1">
      <c r="A122" s="199" t="s">
        <v>241</v>
      </c>
      <c r="B122" s="239" t="s">
        <v>259</v>
      </c>
      <c r="C122" s="239"/>
      <c r="D122" s="211"/>
      <c r="E122" s="212">
        <f>E123</f>
        <v>0</v>
      </c>
      <c r="F122" s="212">
        <f t="shared" ref="F122:G123" si="38">F123</f>
        <v>0</v>
      </c>
      <c r="G122" s="212">
        <f t="shared" si="38"/>
        <v>0</v>
      </c>
    </row>
    <row r="123" spans="1:7" ht="20.25" hidden="1">
      <c r="A123" s="216" t="s">
        <v>205</v>
      </c>
      <c r="B123" s="238" t="s">
        <v>259</v>
      </c>
      <c r="C123" s="238" t="s">
        <v>194</v>
      </c>
      <c r="D123" s="214"/>
      <c r="E123" s="215">
        <f>E124</f>
        <v>0</v>
      </c>
      <c r="F123" s="215">
        <f t="shared" si="38"/>
        <v>0</v>
      </c>
      <c r="G123" s="215">
        <f t="shared" si="38"/>
        <v>0</v>
      </c>
    </row>
    <row r="124" spans="1:7" ht="20.25" hidden="1">
      <c r="A124" s="213" t="s">
        <v>250</v>
      </c>
      <c r="B124" s="238" t="s">
        <v>259</v>
      </c>
      <c r="C124" s="238" t="s">
        <v>194</v>
      </c>
      <c r="D124" s="214" t="s">
        <v>59</v>
      </c>
      <c r="E124" s="215"/>
      <c r="F124" s="215"/>
      <c r="G124" s="215"/>
    </row>
    <row r="125" spans="1:7" ht="40.5">
      <c r="A125" s="222" t="s">
        <v>260</v>
      </c>
      <c r="B125" s="239" t="s">
        <v>261</v>
      </c>
      <c r="C125" s="239"/>
      <c r="D125" s="211"/>
      <c r="E125" s="212">
        <f>E126</f>
        <v>1000</v>
      </c>
      <c r="F125" s="212">
        <f t="shared" ref="F125:G128" si="39">F126</f>
        <v>0</v>
      </c>
      <c r="G125" s="212">
        <f t="shared" si="39"/>
        <v>0</v>
      </c>
    </row>
    <row r="126" spans="1:7" ht="40.5" hidden="1">
      <c r="A126" s="224" t="s">
        <v>262</v>
      </c>
      <c r="B126" s="239" t="s">
        <v>263</v>
      </c>
      <c r="C126" s="239"/>
      <c r="D126" s="211"/>
      <c r="E126" s="212">
        <f>E127</f>
        <v>1000</v>
      </c>
      <c r="F126" s="212">
        <f t="shared" si="39"/>
        <v>0</v>
      </c>
      <c r="G126" s="212">
        <f t="shared" si="39"/>
        <v>0</v>
      </c>
    </row>
    <row r="127" spans="1:7" ht="81">
      <c r="A127" s="199" t="s">
        <v>338</v>
      </c>
      <c r="B127" s="239" t="s">
        <v>611</v>
      </c>
      <c r="C127" s="239"/>
      <c r="D127" s="211"/>
      <c r="E127" s="212">
        <f>E128</f>
        <v>1000</v>
      </c>
      <c r="F127" s="212">
        <f t="shared" si="39"/>
        <v>0</v>
      </c>
      <c r="G127" s="212">
        <f t="shared" si="39"/>
        <v>0</v>
      </c>
    </row>
    <row r="128" spans="1:7" ht="20.25">
      <c r="A128" s="216" t="s">
        <v>205</v>
      </c>
      <c r="B128" s="238" t="s">
        <v>611</v>
      </c>
      <c r="C128" s="238" t="s">
        <v>194</v>
      </c>
      <c r="D128" s="214"/>
      <c r="E128" s="215">
        <f>E129</f>
        <v>1000</v>
      </c>
      <c r="F128" s="215">
        <f t="shared" si="39"/>
        <v>0</v>
      </c>
      <c r="G128" s="215">
        <f t="shared" si="39"/>
        <v>0</v>
      </c>
    </row>
    <row r="129" spans="1:7" ht="20.25">
      <c r="A129" s="213" t="s">
        <v>264</v>
      </c>
      <c r="B129" s="238" t="s">
        <v>611</v>
      </c>
      <c r="C129" s="238" t="s">
        <v>194</v>
      </c>
      <c r="D129" s="214" t="s">
        <v>110</v>
      </c>
      <c r="E129" s="215">
        <v>1000</v>
      </c>
      <c r="F129" s="215">
        <v>0</v>
      </c>
      <c r="G129" s="215">
        <v>0</v>
      </c>
    </row>
    <row r="130" spans="1:7" ht="60.75">
      <c r="A130" s="195" t="s">
        <v>265</v>
      </c>
      <c r="B130" s="239" t="s">
        <v>266</v>
      </c>
      <c r="C130" s="239"/>
      <c r="D130" s="211"/>
      <c r="E130" s="212" t="e">
        <f>E135+#REF!+E131</f>
        <v>#REF!</v>
      </c>
      <c r="F130" s="212">
        <f>F135+F131</f>
        <v>932240</v>
      </c>
      <c r="G130" s="212">
        <f>G135+G131</f>
        <v>882240</v>
      </c>
    </row>
    <row r="131" spans="1:7" ht="40.5">
      <c r="A131" s="217" t="s">
        <v>267</v>
      </c>
      <c r="B131" s="239" t="s">
        <v>268</v>
      </c>
      <c r="C131" s="239"/>
      <c r="D131" s="211"/>
      <c r="E131" s="212">
        <f>E133</f>
        <v>30000</v>
      </c>
      <c r="F131" s="212">
        <f t="shared" ref="F131:G131" si="40">F133</f>
        <v>0</v>
      </c>
      <c r="G131" s="212">
        <f t="shared" si="40"/>
        <v>0</v>
      </c>
    </row>
    <row r="132" spans="1:7" ht="81">
      <c r="A132" s="199" t="s">
        <v>338</v>
      </c>
      <c r="B132" s="239" t="s">
        <v>269</v>
      </c>
      <c r="C132" s="239"/>
      <c r="D132" s="211"/>
      <c r="E132" s="212">
        <f>E133</f>
        <v>30000</v>
      </c>
      <c r="F132" s="212">
        <f t="shared" ref="F132:G133" si="41">F133</f>
        <v>0</v>
      </c>
      <c r="G132" s="212">
        <f t="shared" si="41"/>
        <v>0</v>
      </c>
    </row>
    <row r="133" spans="1:7" ht="20.25">
      <c r="A133" s="216" t="s">
        <v>205</v>
      </c>
      <c r="B133" s="238" t="s">
        <v>269</v>
      </c>
      <c r="C133" s="238" t="s">
        <v>194</v>
      </c>
      <c r="D133" s="214"/>
      <c r="E133" s="215">
        <f>E134</f>
        <v>30000</v>
      </c>
      <c r="F133" s="215">
        <f t="shared" si="41"/>
        <v>0</v>
      </c>
      <c r="G133" s="215">
        <f t="shared" si="41"/>
        <v>0</v>
      </c>
    </row>
    <row r="134" spans="1:7" ht="20.25">
      <c r="A134" s="213" t="s">
        <v>62</v>
      </c>
      <c r="B134" s="238" t="s">
        <v>269</v>
      </c>
      <c r="C134" s="238" t="s">
        <v>194</v>
      </c>
      <c r="D134" s="214" t="s">
        <v>63</v>
      </c>
      <c r="E134" s="215">
        <v>30000</v>
      </c>
      <c r="F134" s="215">
        <v>0</v>
      </c>
      <c r="G134" s="215">
        <v>0</v>
      </c>
    </row>
    <row r="135" spans="1:7" ht="20.25">
      <c r="A135" s="195" t="s">
        <v>270</v>
      </c>
      <c r="B135" s="239" t="s">
        <v>271</v>
      </c>
      <c r="C135" s="239"/>
      <c r="D135" s="211"/>
      <c r="E135" s="212">
        <f>E136+E148+E151+E154+E139</f>
        <v>795716.94</v>
      </c>
      <c r="F135" s="212">
        <f t="shared" ref="F135:G135" si="42">F136+F148+F151+F154+F139</f>
        <v>932240</v>
      </c>
      <c r="G135" s="212">
        <f t="shared" si="42"/>
        <v>882240</v>
      </c>
    </row>
    <row r="136" spans="1:7" ht="81">
      <c r="A136" s="199" t="s">
        <v>338</v>
      </c>
      <c r="B136" s="239" t="s">
        <v>272</v>
      </c>
      <c r="C136" s="239"/>
      <c r="D136" s="211"/>
      <c r="E136" s="212">
        <f>E137</f>
        <v>345000</v>
      </c>
      <c r="F136" s="212">
        <f t="shared" ref="F136:G137" si="43">F137</f>
        <v>245850</v>
      </c>
      <c r="G136" s="212">
        <f t="shared" si="43"/>
        <v>195850</v>
      </c>
    </row>
    <row r="137" spans="1:7" ht="20.25">
      <c r="A137" s="216" t="s">
        <v>205</v>
      </c>
      <c r="B137" s="238" t="s">
        <v>272</v>
      </c>
      <c r="C137" s="238" t="s">
        <v>194</v>
      </c>
      <c r="D137" s="214"/>
      <c r="E137" s="215">
        <f>E138</f>
        <v>345000</v>
      </c>
      <c r="F137" s="215">
        <f t="shared" si="43"/>
        <v>245850</v>
      </c>
      <c r="G137" s="215">
        <f t="shared" si="43"/>
        <v>195850</v>
      </c>
    </row>
    <row r="138" spans="1:7" ht="20.25">
      <c r="A138" s="213" t="s">
        <v>75</v>
      </c>
      <c r="B138" s="238" t="s">
        <v>272</v>
      </c>
      <c r="C138" s="238" t="s">
        <v>194</v>
      </c>
      <c r="D138" s="214" t="s">
        <v>76</v>
      </c>
      <c r="E138" s="215">
        <v>345000</v>
      </c>
      <c r="F138" s="215">
        <v>245850</v>
      </c>
      <c r="G138" s="215">
        <v>195850</v>
      </c>
    </row>
    <row r="139" spans="1:7" ht="20.25">
      <c r="A139" s="195" t="s">
        <v>273</v>
      </c>
      <c r="B139" s="239" t="s">
        <v>271</v>
      </c>
      <c r="C139" s="239"/>
      <c r="D139" s="211"/>
      <c r="E139" s="212">
        <f>E140+E143+E146</f>
        <v>447716.94</v>
      </c>
      <c r="F139" s="212">
        <f>F140+F143+F146+F157</f>
        <v>686390</v>
      </c>
      <c r="G139" s="212">
        <f>G140+G143+G146+G157</f>
        <v>686390</v>
      </c>
    </row>
    <row r="140" spans="1:7" ht="60.75">
      <c r="A140" s="225" t="s">
        <v>234</v>
      </c>
      <c r="B140" s="238" t="s">
        <v>274</v>
      </c>
      <c r="C140" s="238"/>
      <c r="D140" s="214"/>
      <c r="E140" s="215">
        <f>E141</f>
        <v>292716.94</v>
      </c>
      <c r="F140" s="215">
        <f t="shared" ref="F140:G141" si="44">F141</f>
        <v>261000</v>
      </c>
      <c r="G140" s="215">
        <f t="shared" si="44"/>
        <v>261000</v>
      </c>
    </row>
    <row r="141" spans="1:7" ht="101.25">
      <c r="A141" s="213" t="s">
        <v>190</v>
      </c>
      <c r="B141" s="238" t="s">
        <v>274</v>
      </c>
      <c r="C141" s="238" t="s">
        <v>192</v>
      </c>
      <c r="D141" s="214"/>
      <c r="E141" s="215">
        <f>E142</f>
        <v>292716.94</v>
      </c>
      <c r="F141" s="215">
        <f t="shared" si="44"/>
        <v>261000</v>
      </c>
      <c r="G141" s="215">
        <f t="shared" si="44"/>
        <v>261000</v>
      </c>
    </row>
    <row r="142" spans="1:7" ht="20.25">
      <c r="A142" s="213" t="s">
        <v>75</v>
      </c>
      <c r="B142" s="238" t="s">
        <v>274</v>
      </c>
      <c r="C142" s="238" t="s">
        <v>192</v>
      </c>
      <c r="D142" s="214" t="s">
        <v>76</v>
      </c>
      <c r="E142" s="215">
        <v>292716.94</v>
      </c>
      <c r="F142" s="215">
        <v>261000</v>
      </c>
      <c r="G142" s="215">
        <v>261000</v>
      </c>
    </row>
    <row r="143" spans="1:7" ht="60.75">
      <c r="A143" s="226" t="s">
        <v>148</v>
      </c>
      <c r="B143" s="238" t="s">
        <v>275</v>
      </c>
      <c r="C143" s="238"/>
      <c r="D143" s="214"/>
      <c r="E143" s="215">
        <f>E144</f>
        <v>155000</v>
      </c>
      <c r="F143" s="215">
        <f t="shared" ref="F143:G144" si="45">F144</f>
        <v>0</v>
      </c>
      <c r="G143" s="215">
        <f t="shared" si="45"/>
        <v>0</v>
      </c>
    </row>
    <row r="144" spans="1:7" ht="20.25">
      <c r="A144" s="216" t="s">
        <v>205</v>
      </c>
      <c r="B144" s="238" t="s">
        <v>275</v>
      </c>
      <c r="C144" s="238" t="s">
        <v>194</v>
      </c>
      <c r="D144" s="214"/>
      <c r="E144" s="215">
        <f>E145</f>
        <v>155000</v>
      </c>
      <c r="F144" s="215">
        <f t="shared" si="45"/>
        <v>0</v>
      </c>
      <c r="G144" s="215">
        <f t="shared" si="45"/>
        <v>0</v>
      </c>
    </row>
    <row r="145" spans="1:7" ht="20.25">
      <c r="A145" s="213" t="s">
        <v>75</v>
      </c>
      <c r="B145" s="238" t="s">
        <v>275</v>
      </c>
      <c r="C145" s="238" t="s">
        <v>194</v>
      </c>
      <c r="D145" s="214" t="s">
        <v>76</v>
      </c>
      <c r="E145" s="215">
        <v>155000</v>
      </c>
      <c r="F145" s="215">
        <v>0</v>
      </c>
      <c r="G145" s="215">
        <v>0</v>
      </c>
    </row>
    <row r="146" spans="1:7" ht="20.25" hidden="1">
      <c r="A146" s="216" t="s">
        <v>206</v>
      </c>
      <c r="B146" s="238" t="s">
        <v>275</v>
      </c>
      <c r="C146" s="238" t="s">
        <v>207</v>
      </c>
      <c r="D146" s="214"/>
      <c r="E146" s="215"/>
      <c r="F146" s="215"/>
      <c r="G146" s="215"/>
    </row>
    <row r="147" spans="1:7" ht="20.25" hidden="1">
      <c r="A147" s="213" t="s">
        <v>75</v>
      </c>
      <c r="B147" s="238" t="s">
        <v>275</v>
      </c>
      <c r="C147" s="238" t="s">
        <v>207</v>
      </c>
      <c r="D147" s="214" t="s">
        <v>76</v>
      </c>
      <c r="E147" s="215">
        <v>0</v>
      </c>
      <c r="F147" s="215">
        <v>0</v>
      </c>
      <c r="G147" s="215">
        <v>0</v>
      </c>
    </row>
    <row r="148" spans="1:7" ht="81" hidden="1">
      <c r="A148" s="199" t="s">
        <v>211</v>
      </c>
      <c r="B148" s="239" t="s">
        <v>276</v>
      </c>
      <c r="C148" s="239"/>
      <c r="D148" s="211"/>
      <c r="E148" s="212">
        <f>E149</f>
        <v>0</v>
      </c>
      <c r="F148" s="212">
        <f t="shared" ref="F148:G149" si="46">F149</f>
        <v>0</v>
      </c>
      <c r="G148" s="212">
        <f t="shared" si="46"/>
        <v>0</v>
      </c>
    </row>
    <row r="149" spans="1:7" ht="20.25" hidden="1">
      <c r="A149" s="216" t="s">
        <v>205</v>
      </c>
      <c r="B149" s="238" t="s">
        <v>276</v>
      </c>
      <c r="C149" s="238" t="s">
        <v>194</v>
      </c>
      <c r="D149" s="214"/>
      <c r="E149" s="215">
        <f>E150</f>
        <v>0</v>
      </c>
      <c r="F149" s="215">
        <f t="shared" si="46"/>
        <v>0</v>
      </c>
      <c r="G149" s="215">
        <f t="shared" si="46"/>
        <v>0</v>
      </c>
    </row>
    <row r="150" spans="1:7" ht="20.25" hidden="1">
      <c r="A150" s="213" t="s">
        <v>75</v>
      </c>
      <c r="B150" s="238" t="s">
        <v>276</v>
      </c>
      <c r="C150" s="238" t="s">
        <v>194</v>
      </c>
      <c r="D150" s="214" t="s">
        <v>76</v>
      </c>
      <c r="E150" s="215"/>
      <c r="F150" s="215"/>
      <c r="G150" s="215"/>
    </row>
    <row r="151" spans="1:7" ht="81">
      <c r="A151" s="199" t="s">
        <v>338</v>
      </c>
      <c r="B151" s="239" t="s">
        <v>277</v>
      </c>
      <c r="C151" s="239"/>
      <c r="D151" s="211"/>
      <c r="E151" s="212">
        <f>E152</f>
        <v>3000</v>
      </c>
      <c r="F151" s="212">
        <f t="shared" ref="F151:G152" si="47">F152</f>
        <v>0</v>
      </c>
      <c r="G151" s="212">
        <f t="shared" si="47"/>
        <v>0</v>
      </c>
    </row>
    <row r="152" spans="1:7" ht="20.25">
      <c r="A152" s="216" t="s">
        <v>205</v>
      </c>
      <c r="B152" s="238" t="s">
        <v>277</v>
      </c>
      <c r="C152" s="238" t="s">
        <v>194</v>
      </c>
      <c r="D152" s="214"/>
      <c r="E152" s="215">
        <f>E153</f>
        <v>3000</v>
      </c>
      <c r="F152" s="215">
        <f t="shared" si="47"/>
        <v>0</v>
      </c>
      <c r="G152" s="215">
        <f t="shared" si="47"/>
        <v>0</v>
      </c>
    </row>
    <row r="153" spans="1:7" ht="20.25">
      <c r="A153" s="213" t="s">
        <v>75</v>
      </c>
      <c r="B153" s="238" t="s">
        <v>277</v>
      </c>
      <c r="C153" s="238" t="s">
        <v>194</v>
      </c>
      <c r="D153" s="214" t="s">
        <v>76</v>
      </c>
      <c r="E153" s="215">
        <v>3000</v>
      </c>
      <c r="F153" s="215">
        <v>0</v>
      </c>
      <c r="G153" s="215">
        <v>0</v>
      </c>
    </row>
    <row r="154" spans="1:7" ht="81" hidden="1">
      <c r="A154" s="199" t="s">
        <v>211</v>
      </c>
      <c r="B154" s="239" t="s">
        <v>278</v>
      </c>
      <c r="C154" s="239"/>
      <c r="D154" s="211"/>
      <c r="E154" s="212">
        <f>E155</f>
        <v>0</v>
      </c>
      <c r="F154" s="212">
        <f t="shared" ref="F154:G155" si="48">F155</f>
        <v>0</v>
      </c>
      <c r="G154" s="212">
        <f t="shared" si="48"/>
        <v>0</v>
      </c>
    </row>
    <row r="155" spans="1:7" ht="20.25" hidden="1">
      <c r="A155" s="216" t="s">
        <v>205</v>
      </c>
      <c r="B155" s="238" t="s">
        <v>278</v>
      </c>
      <c r="C155" s="238" t="s">
        <v>194</v>
      </c>
      <c r="D155" s="214"/>
      <c r="E155" s="215">
        <f>E156</f>
        <v>0</v>
      </c>
      <c r="F155" s="215">
        <f t="shared" si="48"/>
        <v>0</v>
      </c>
      <c r="G155" s="215">
        <f t="shared" si="48"/>
        <v>0</v>
      </c>
    </row>
    <row r="156" spans="1:7" ht="20.25" hidden="1">
      <c r="A156" s="213" t="s">
        <v>75</v>
      </c>
      <c r="B156" s="238" t="s">
        <v>278</v>
      </c>
      <c r="C156" s="238" t="s">
        <v>194</v>
      </c>
      <c r="D156" s="214" t="s">
        <v>76</v>
      </c>
      <c r="E156" s="215">
        <v>0</v>
      </c>
      <c r="F156" s="215">
        <v>0</v>
      </c>
      <c r="G156" s="215">
        <v>0</v>
      </c>
    </row>
    <row r="157" spans="1:7" ht="81">
      <c r="A157" s="195" t="s">
        <v>846</v>
      </c>
      <c r="B157" s="239" t="s">
        <v>847</v>
      </c>
      <c r="C157" s="238"/>
      <c r="D157" s="214"/>
      <c r="E157" s="215"/>
      <c r="F157" s="215">
        <f t="shared" ref="F157:G159" si="49">F158</f>
        <v>425390</v>
      </c>
      <c r="G157" s="215">
        <f t="shared" si="49"/>
        <v>425390</v>
      </c>
    </row>
    <row r="158" spans="1:7" ht="40.5">
      <c r="A158" s="195" t="s">
        <v>462</v>
      </c>
      <c r="B158" s="239" t="s">
        <v>848</v>
      </c>
      <c r="C158" s="238"/>
      <c r="D158" s="214"/>
      <c r="E158" s="215"/>
      <c r="F158" s="215">
        <f t="shared" si="49"/>
        <v>425390</v>
      </c>
      <c r="G158" s="215">
        <f t="shared" si="49"/>
        <v>425390</v>
      </c>
    </row>
    <row r="159" spans="1:7" ht="20.25">
      <c r="A159" s="446" t="s">
        <v>205</v>
      </c>
      <c r="B159" s="238" t="s">
        <v>848</v>
      </c>
      <c r="C159" s="238" t="s">
        <v>194</v>
      </c>
      <c r="D159" s="214"/>
      <c r="E159" s="215"/>
      <c r="F159" s="215">
        <f t="shared" si="49"/>
        <v>425390</v>
      </c>
      <c r="G159" s="215">
        <f t="shared" si="49"/>
        <v>425390</v>
      </c>
    </row>
    <row r="160" spans="1:7" ht="20.25">
      <c r="A160" s="447" t="s">
        <v>75</v>
      </c>
      <c r="B160" s="238" t="s">
        <v>848</v>
      </c>
      <c r="C160" s="238" t="s">
        <v>194</v>
      </c>
      <c r="D160" s="448" t="s">
        <v>76</v>
      </c>
      <c r="E160" s="215"/>
      <c r="F160" s="215">
        <v>425390</v>
      </c>
      <c r="G160" s="215">
        <v>425390</v>
      </c>
    </row>
    <row r="161" spans="1:7" ht="40.5">
      <c r="A161" s="195" t="s">
        <v>279</v>
      </c>
      <c r="B161" s="239" t="s">
        <v>280</v>
      </c>
      <c r="C161" s="239"/>
      <c r="D161" s="211"/>
      <c r="E161" s="212">
        <f>E162+E169+E184+E204+E208+E191+E200</f>
        <v>3306474</v>
      </c>
      <c r="F161" s="212">
        <f>F162+F169+F184+F204+F208+F191+F200</f>
        <v>3103288</v>
      </c>
      <c r="G161" s="212">
        <f>G162+G169+G184+G204+G208+G191+G200</f>
        <v>3071300</v>
      </c>
    </row>
    <row r="162" spans="1:7" ht="20.25">
      <c r="A162" s="221" t="s">
        <v>281</v>
      </c>
      <c r="B162" s="239" t="s">
        <v>282</v>
      </c>
      <c r="C162" s="239"/>
      <c r="D162" s="211"/>
      <c r="E162" s="212">
        <f>E163+E166</f>
        <v>5000</v>
      </c>
      <c r="F162" s="212">
        <f t="shared" ref="F162:G162" si="50">F163+F166</f>
        <v>0</v>
      </c>
      <c r="G162" s="212">
        <f t="shared" si="50"/>
        <v>0</v>
      </c>
    </row>
    <row r="163" spans="1:7" ht="81" hidden="1">
      <c r="A163" s="199" t="s">
        <v>255</v>
      </c>
      <c r="B163" s="239" t="s">
        <v>283</v>
      </c>
      <c r="C163" s="239"/>
      <c r="D163" s="211"/>
      <c r="E163" s="212">
        <f>E164</f>
        <v>0</v>
      </c>
      <c r="F163" s="212">
        <f t="shared" ref="F163:G164" si="51">F164</f>
        <v>0</v>
      </c>
      <c r="G163" s="212">
        <f t="shared" si="51"/>
        <v>0</v>
      </c>
    </row>
    <row r="164" spans="1:7" ht="20.25" hidden="1">
      <c r="A164" s="216" t="s">
        <v>205</v>
      </c>
      <c r="B164" s="238" t="s">
        <v>283</v>
      </c>
      <c r="C164" s="238" t="s">
        <v>194</v>
      </c>
      <c r="D164" s="214"/>
      <c r="E164" s="215">
        <f>E165</f>
        <v>0</v>
      </c>
      <c r="F164" s="215">
        <f t="shared" si="51"/>
        <v>0</v>
      </c>
      <c r="G164" s="215">
        <f t="shared" si="51"/>
        <v>0</v>
      </c>
    </row>
    <row r="165" spans="1:7" ht="20.25" hidden="1">
      <c r="A165" s="213" t="s">
        <v>284</v>
      </c>
      <c r="B165" s="238" t="s">
        <v>283</v>
      </c>
      <c r="C165" s="238" t="s">
        <v>194</v>
      </c>
      <c r="D165" s="214" t="s">
        <v>67</v>
      </c>
      <c r="E165" s="215"/>
      <c r="F165" s="215"/>
      <c r="G165" s="215"/>
    </row>
    <row r="166" spans="1:7" ht="81">
      <c r="A166" s="199" t="s">
        <v>338</v>
      </c>
      <c r="B166" s="239" t="s">
        <v>285</v>
      </c>
      <c r="C166" s="239"/>
      <c r="D166" s="211"/>
      <c r="E166" s="212">
        <f>E167</f>
        <v>5000</v>
      </c>
      <c r="F166" s="212">
        <f t="shared" ref="F166:G167" si="52">F167</f>
        <v>0</v>
      </c>
      <c r="G166" s="212">
        <f t="shared" si="52"/>
        <v>0</v>
      </c>
    </row>
    <row r="167" spans="1:7" ht="20.25">
      <c r="A167" s="216" t="s">
        <v>205</v>
      </c>
      <c r="B167" s="238" t="s">
        <v>285</v>
      </c>
      <c r="C167" s="238" t="s">
        <v>194</v>
      </c>
      <c r="D167" s="214"/>
      <c r="E167" s="215">
        <f>E168</f>
        <v>5000</v>
      </c>
      <c r="F167" s="215">
        <f t="shared" si="52"/>
        <v>0</v>
      </c>
      <c r="G167" s="215">
        <f t="shared" si="52"/>
        <v>0</v>
      </c>
    </row>
    <row r="168" spans="1:7" ht="20.25">
      <c r="A168" s="213" t="s">
        <v>180</v>
      </c>
      <c r="B168" s="238" t="s">
        <v>285</v>
      </c>
      <c r="C168" s="238" t="s">
        <v>194</v>
      </c>
      <c r="D168" s="214" t="s">
        <v>67</v>
      </c>
      <c r="E168" s="215">
        <v>5000</v>
      </c>
      <c r="F168" s="215">
        <v>0</v>
      </c>
      <c r="G168" s="215">
        <v>0</v>
      </c>
    </row>
    <row r="169" spans="1:7" ht="40.5">
      <c r="A169" s="221" t="s">
        <v>286</v>
      </c>
      <c r="B169" s="239" t="s">
        <v>287</v>
      </c>
      <c r="C169" s="239"/>
      <c r="D169" s="211"/>
      <c r="E169" s="212">
        <f>E170+E173+E178</f>
        <v>1620253</v>
      </c>
      <c r="F169" s="212">
        <f>F170+F173+F178+F181</f>
        <v>950688</v>
      </c>
      <c r="G169" s="212">
        <f>G170+G173+G178</f>
        <v>950700</v>
      </c>
    </row>
    <row r="170" spans="1:7" ht="20.25">
      <c r="A170" s="227" t="s">
        <v>288</v>
      </c>
      <c r="B170" s="238" t="s">
        <v>289</v>
      </c>
      <c r="C170" s="238"/>
      <c r="D170" s="214"/>
      <c r="E170" s="215">
        <f>E171</f>
        <v>1427653</v>
      </c>
      <c r="F170" s="215">
        <f t="shared" ref="F170:G171" si="53">F171</f>
        <v>729688</v>
      </c>
      <c r="G170" s="215">
        <f t="shared" si="53"/>
        <v>729700</v>
      </c>
    </row>
    <row r="171" spans="1:7" ht="101.25">
      <c r="A171" s="213" t="s">
        <v>190</v>
      </c>
      <c r="B171" s="238" t="s">
        <v>289</v>
      </c>
      <c r="C171" s="238" t="s">
        <v>192</v>
      </c>
      <c r="D171" s="214"/>
      <c r="E171" s="215">
        <f>E172</f>
        <v>1427653</v>
      </c>
      <c r="F171" s="215">
        <f t="shared" si="53"/>
        <v>729688</v>
      </c>
      <c r="G171" s="215">
        <f t="shared" si="53"/>
        <v>729700</v>
      </c>
    </row>
    <row r="172" spans="1:7" ht="20.25">
      <c r="A172" s="213" t="s">
        <v>70</v>
      </c>
      <c r="B172" s="238" t="s">
        <v>289</v>
      </c>
      <c r="C172" s="238" t="s">
        <v>192</v>
      </c>
      <c r="D172" s="214" t="s">
        <v>71</v>
      </c>
      <c r="E172" s="215">
        <v>1427653</v>
      </c>
      <c r="F172" s="215">
        <v>729688</v>
      </c>
      <c r="G172" s="215">
        <v>729700</v>
      </c>
    </row>
    <row r="173" spans="1:7" ht="60.75">
      <c r="A173" s="226" t="s">
        <v>148</v>
      </c>
      <c r="B173" s="238" t="s">
        <v>290</v>
      </c>
      <c r="C173" s="238"/>
      <c r="D173" s="214"/>
      <c r="E173" s="215">
        <f>E174+E176</f>
        <v>191600</v>
      </c>
      <c r="F173" s="215">
        <f t="shared" ref="F173:G173" si="54">F174+F176</f>
        <v>221000</v>
      </c>
      <c r="G173" s="215">
        <f t="shared" si="54"/>
        <v>221000</v>
      </c>
    </row>
    <row r="174" spans="1:7" ht="20.25">
      <c r="A174" s="216" t="s">
        <v>205</v>
      </c>
      <c r="B174" s="238" t="s">
        <v>290</v>
      </c>
      <c r="C174" s="238" t="s">
        <v>194</v>
      </c>
      <c r="D174" s="214"/>
      <c r="E174" s="215">
        <f>E175</f>
        <v>188000</v>
      </c>
      <c r="F174" s="215">
        <f t="shared" ref="F174:G174" si="55">F175</f>
        <v>221000</v>
      </c>
      <c r="G174" s="215">
        <f t="shared" si="55"/>
        <v>221000</v>
      </c>
    </row>
    <row r="175" spans="1:7" ht="20.25">
      <c r="A175" s="213" t="s">
        <v>70</v>
      </c>
      <c r="B175" s="238" t="s">
        <v>290</v>
      </c>
      <c r="C175" s="238" t="s">
        <v>194</v>
      </c>
      <c r="D175" s="214" t="s">
        <v>71</v>
      </c>
      <c r="E175" s="215">
        <v>188000</v>
      </c>
      <c r="F175" s="215">
        <v>221000</v>
      </c>
      <c r="G175" s="215">
        <v>221000</v>
      </c>
    </row>
    <row r="176" spans="1:7" ht="20.25">
      <c r="A176" s="216" t="s">
        <v>145</v>
      </c>
      <c r="B176" s="238" t="s">
        <v>291</v>
      </c>
      <c r="C176" s="238" t="s">
        <v>207</v>
      </c>
      <c r="D176" s="214"/>
      <c r="E176" s="215">
        <f>E177</f>
        <v>3600</v>
      </c>
      <c r="F176" s="215">
        <f t="shared" ref="F176:G176" si="56">F177</f>
        <v>0</v>
      </c>
      <c r="G176" s="215">
        <f t="shared" si="56"/>
        <v>0</v>
      </c>
    </row>
    <row r="177" spans="1:7" ht="20.25">
      <c r="A177" s="213" t="s">
        <v>70</v>
      </c>
      <c r="B177" s="238" t="s">
        <v>291</v>
      </c>
      <c r="C177" s="238" t="s">
        <v>207</v>
      </c>
      <c r="D177" s="214" t="s">
        <v>71</v>
      </c>
      <c r="E177" s="215">
        <v>3600</v>
      </c>
      <c r="F177" s="215">
        <v>0</v>
      </c>
      <c r="G177" s="215">
        <v>0</v>
      </c>
    </row>
    <row r="178" spans="1:7" ht="81">
      <c r="A178" s="199" t="s">
        <v>338</v>
      </c>
      <c r="B178" s="238" t="s">
        <v>292</v>
      </c>
      <c r="C178" s="238"/>
      <c r="D178" s="214"/>
      <c r="E178" s="215">
        <f>E179</f>
        <v>1000</v>
      </c>
      <c r="F178" s="215">
        <f t="shared" ref="F178:G179" si="57">F179</f>
        <v>0</v>
      </c>
      <c r="G178" s="215">
        <f t="shared" si="57"/>
        <v>0</v>
      </c>
    </row>
    <row r="179" spans="1:7" ht="20.25">
      <c r="A179" s="216" t="s">
        <v>205</v>
      </c>
      <c r="B179" s="238" t="s">
        <v>292</v>
      </c>
      <c r="C179" s="238" t="s">
        <v>194</v>
      </c>
      <c r="D179" s="214"/>
      <c r="E179" s="215">
        <f>E180</f>
        <v>1000</v>
      </c>
      <c r="F179" s="215">
        <f t="shared" si="57"/>
        <v>0</v>
      </c>
      <c r="G179" s="215">
        <f t="shared" si="57"/>
        <v>0</v>
      </c>
    </row>
    <row r="180" spans="1:7" ht="20.25">
      <c r="A180" s="213" t="s">
        <v>70</v>
      </c>
      <c r="B180" s="238" t="s">
        <v>292</v>
      </c>
      <c r="C180" s="238" t="s">
        <v>194</v>
      </c>
      <c r="D180" s="214" t="s">
        <v>71</v>
      </c>
      <c r="E180" s="215">
        <v>1000</v>
      </c>
      <c r="F180" s="215">
        <v>0</v>
      </c>
      <c r="G180" s="215">
        <v>0</v>
      </c>
    </row>
    <row r="181" spans="1:7" s="358" customFormat="1" ht="1.9" hidden="1" customHeight="1">
      <c r="A181" s="359" t="s">
        <v>728</v>
      </c>
      <c r="B181" s="360" t="s">
        <v>729</v>
      </c>
      <c r="C181" s="360"/>
      <c r="D181" s="361"/>
      <c r="E181" s="362"/>
      <c r="F181" s="362">
        <f>F182</f>
        <v>0</v>
      </c>
      <c r="G181" s="362">
        <v>0</v>
      </c>
    </row>
    <row r="182" spans="1:7" s="358" customFormat="1" ht="20.25" hidden="1">
      <c r="A182" s="363" t="s">
        <v>205</v>
      </c>
      <c r="B182" s="364" t="s">
        <v>729</v>
      </c>
      <c r="C182" s="364" t="s">
        <v>194</v>
      </c>
      <c r="D182" s="365"/>
      <c r="E182" s="366"/>
      <c r="F182" s="366">
        <f>F183</f>
        <v>0</v>
      </c>
      <c r="G182" s="366">
        <v>0</v>
      </c>
    </row>
    <row r="183" spans="1:7" s="358" customFormat="1" ht="20.25" hidden="1">
      <c r="A183" s="363" t="s">
        <v>70</v>
      </c>
      <c r="B183" s="364" t="s">
        <v>729</v>
      </c>
      <c r="C183" s="364" t="s">
        <v>194</v>
      </c>
      <c r="D183" s="365" t="s">
        <v>71</v>
      </c>
      <c r="E183" s="366"/>
      <c r="F183" s="366">
        <v>0</v>
      </c>
      <c r="G183" s="366">
        <v>0</v>
      </c>
    </row>
    <row r="184" spans="1:7" ht="20.25">
      <c r="A184" s="195" t="s">
        <v>293</v>
      </c>
      <c r="B184" s="239" t="s">
        <v>294</v>
      </c>
      <c r="C184" s="239"/>
      <c r="D184" s="211"/>
      <c r="E184" s="212">
        <f>E185+E188</f>
        <v>494721</v>
      </c>
      <c r="F184" s="212">
        <f t="shared" ref="F184:G184" si="58">F185+F188</f>
        <v>290600</v>
      </c>
      <c r="G184" s="212">
        <f t="shared" si="58"/>
        <v>290600</v>
      </c>
    </row>
    <row r="185" spans="1:7" ht="34.5" customHeight="1">
      <c r="A185" s="227" t="s">
        <v>288</v>
      </c>
      <c r="B185" s="238" t="s">
        <v>295</v>
      </c>
      <c r="C185" s="238"/>
      <c r="D185" s="214"/>
      <c r="E185" s="215">
        <f>E186</f>
        <v>490721</v>
      </c>
      <c r="F185" s="215">
        <f t="shared" ref="F185:G186" si="59">F186</f>
        <v>290600</v>
      </c>
      <c r="G185" s="215">
        <f t="shared" si="59"/>
        <v>290600</v>
      </c>
    </row>
    <row r="186" spans="1:7" ht="101.25" customHeight="1">
      <c r="A186" s="213" t="s">
        <v>190</v>
      </c>
      <c r="B186" s="238" t="s">
        <v>295</v>
      </c>
      <c r="C186" s="238" t="s">
        <v>192</v>
      </c>
      <c r="D186" s="214"/>
      <c r="E186" s="215">
        <f>E187</f>
        <v>490721</v>
      </c>
      <c r="F186" s="215">
        <f t="shared" si="59"/>
        <v>290600</v>
      </c>
      <c r="G186" s="215">
        <f t="shared" si="59"/>
        <v>290600</v>
      </c>
    </row>
    <row r="187" spans="1:7" ht="21.6" customHeight="1">
      <c r="A187" s="213" t="s">
        <v>70</v>
      </c>
      <c r="B187" s="238" t="s">
        <v>295</v>
      </c>
      <c r="C187" s="238" t="s">
        <v>192</v>
      </c>
      <c r="D187" s="214" t="s">
        <v>71</v>
      </c>
      <c r="E187" s="215">
        <v>490721</v>
      </c>
      <c r="F187" s="215">
        <v>290600</v>
      </c>
      <c r="G187" s="215">
        <v>290600</v>
      </c>
    </row>
    <row r="188" spans="1:7" ht="60" customHeight="1">
      <c r="A188" s="226" t="s">
        <v>339</v>
      </c>
      <c r="B188" s="238" t="s">
        <v>296</v>
      </c>
      <c r="C188" s="238"/>
      <c r="D188" s="214"/>
      <c r="E188" s="215">
        <f>E189</f>
        <v>4000</v>
      </c>
      <c r="F188" s="215">
        <f t="shared" ref="F188:G189" si="60">F189</f>
        <v>0</v>
      </c>
      <c r="G188" s="215">
        <f t="shared" si="60"/>
        <v>0</v>
      </c>
    </row>
    <row r="189" spans="1:7" ht="24.75" customHeight="1">
      <c r="A189" s="216" t="s">
        <v>205</v>
      </c>
      <c r="B189" s="238" t="s">
        <v>296</v>
      </c>
      <c r="C189" s="238" t="s">
        <v>194</v>
      </c>
      <c r="D189" s="214"/>
      <c r="E189" s="215">
        <f>E190</f>
        <v>4000</v>
      </c>
      <c r="F189" s="215">
        <f t="shared" si="60"/>
        <v>0</v>
      </c>
      <c r="G189" s="215">
        <f t="shared" si="60"/>
        <v>0</v>
      </c>
    </row>
    <row r="190" spans="1:7" ht="17.25" customHeight="1">
      <c r="A190" s="213" t="s">
        <v>70</v>
      </c>
      <c r="B190" s="238" t="s">
        <v>296</v>
      </c>
      <c r="C190" s="238" t="s">
        <v>194</v>
      </c>
      <c r="D190" s="214" t="s">
        <v>71</v>
      </c>
      <c r="E190" s="215">
        <v>4000</v>
      </c>
      <c r="F190" s="215">
        <v>0</v>
      </c>
      <c r="G190" s="215">
        <v>0</v>
      </c>
    </row>
    <row r="191" spans="1:7" ht="75.75" customHeight="1">
      <c r="A191" s="195" t="s">
        <v>297</v>
      </c>
      <c r="B191" s="239" t="s">
        <v>298</v>
      </c>
      <c r="C191" s="239"/>
      <c r="D191" s="211"/>
      <c r="E191" s="212">
        <f>E192+E195+E198</f>
        <v>1173500</v>
      </c>
      <c r="F191" s="212">
        <f t="shared" ref="F191:G191" si="61">F192+F195+F198</f>
        <v>1862000</v>
      </c>
      <c r="G191" s="212">
        <f t="shared" si="61"/>
        <v>1830000</v>
      </c>
    </row>
    <row r="192" spans="1:7" ht="60.75">
      <c r="A192" s="225" t="s">
        <v>234</v>
      </c>
      <c r="B192" s="238" t="s">
        <v>299</v>
      </c>
      <c r="C192" s="238"/>
      <c r="D192" s="214"/>
      <c r="E192" s="215">
        <f>E193</f>
        <v>1172000</v>
      </c>
      <c r="F192" s="215">
        <f t="shared" ref="F192:G193" si="62">F193</f>
        <v>1862000</v>
      </c>
      <c r="G192" s="215">
        <f t="shared" si="62"/>
        <v>1830000</v>
      </c>
    </row>
    <row r="193" spans="1:7" ht="101.25">
      <c r="A193" s="213" t="s">
        <v>190</v>
      </c>
      <c r="B193" s="238" t="s">
        <v>299</v>
      </c>
      <c r="C193" s="238" t="s">
        <v>192</v>
      </c>
      <c r="D193" s="214"/>
      <c r="E193" s="215">
        <f>E194</f>
        <v>1172000</v>
      </c>
      <c r="F193" s="215">
        <f t="shared" si="62"/>
        <v>1862000</v>
      </c>
      <c r="G193" s="215">
        <f t="shared" si="62"/>
        <v>1830000</v>
      </c>
    </row>
    <row r="194" spans="1:7" ht="20.25">
      <c r="A194" s="213" t="s">
        <v>300</v>
      </c>
      <c r="B194" s="238" t="s">
        <v>299</v>
      </c>
      <c r="C194" s="238" t="s">
        <v>192</v>
      </c>
      <c r="D194" s="214" t="s">
        <v>113</v>
      </c>
      <c r="E194" s="215">
        <v>1172000</v>
      </c>
      <c r="F194" s="215">
        <v>1862000</v>
      </c>
      <c r="G194" s="215">
        <v>1830000</v>
      </c>
    </row>
    <row r="195" spans="1:7" ht="60.75">
      <c r="A195" s="226" t="s">
        <v>339</v>
      </c>
      <c r="B195" s="238" t="s">
        <v>301</v>
      </c>
      <c r="C195" s="238"/>
      <c r="D195" s="214"/>
      <c r="E195" s="215">
        <f>E196</f>
        <v>1000</v>
      </c>
      <c r="F195" s="215">
        <f t="shared" ref="F195:G196" si="63">F196</f>
        <v>0</v>
      </c>
      <c r="G195" s="215">
        <f t="shared" si="63"/>
        <v>0</v>
      </c>
    </row>
    <row r="196" spans="1:7" ht="20.25">
      <c r="A196" s="216" t="s">
        <v>205</v>
      </c>
      <c r="B196" s="238" t="s">
        <v>301</v>
      </c>
      <c r="C196" s="238" t="s">
        <v>194</v>
      </c>
      <c r="D196" s="214"/>
      <c r="E196" s="215">
        <f>E197</f>
        <v>1000</v>
      </c>
      <c r="F196" s="215">
        <f t="shared" si="63"/>
        <v>0</v>
      </c>
      <c r="G196" s="215">
        <f t="shared" si="63"/>
        <v>0</v>
      </c>
    </row>
    <row r="197" spans="1:7" ht="20.25">
      <c r="A197" s="213" t="s">
        <v>300</v>
      </c>
      <c r="B197" s="238" t="s">
        <v>301</v>
      </c>
      <c r="C197" s="238" t="s">
        <v>194</v>
      </c>
      <c r="D197" s="214" t="s">
        <v>113</v>
      </c>
      <c r="E197" s="215">
        <v>1000</v>
      </c>
      <c r="F197" s="215">
        <v>0</v>
      </c>
      <c r="G197" s="215">
        <v>0</v>
      </c>
    </row>
    <row r="198" spans="1:7" ht="20.25">
      <c r="A198" s="216" t="s">
        <v>145</v>
      </c>
      <c r="B198" s="238" t="s">
        <v>302</v>
      </c>
      <c r="C198" s="238" t="s">
        <v>207</v>
      </c>
      <c r="D198" s="214"/>
      <c r="E198" s="215">
        <f>E199</f>
        <v>500</v>
      </c>
      <c r="F198" s="215">
        <f t="shared" ref="F198:G198" si="64">F199</f>
        <v>0</v>
      </c>
      <c r="G198" s="215">
        <f t="shared" si="64"/>
        <v>0</v>
      </c>
    </row>
    <row r="199" spans="1:7" ht="20.25">
      <c r="A199" s="213" t="s">
        <v>70</v>
      </c>
      <c r="B199" s="238" t="s">
        <v>302</v>
      </c>
      <c r="C199" s="238" t="s">
        <v>207</v>
      </c>
      <c r="D199" s="214" t="s">
        <v>113</v>
      </c>
      <c r="E199" s="215">
        <v>500</v>
      </c>
      <c r="F199" s="215">
        <v>0</v>
      </c>
      <c r="G199" s="215">
        <v>0</v>
      </c>
    </row>
    <row r="200" spans="1:7" ht="40.5">
      <c r="A200" s="221" t="s">
        <v>303</v>
      </c>
      <c r="B200" s="239" t="s">
        <v>304</v>
      </c>
      <c r="C200" s="239"/>
      <c r="D200" s="211"/>
      <c r="E200" s="212">
        <f>E202</f>
        <v>2000</v>
      </c>
      <c r="F200" s="212">
        <f t="shared" ref="F200:G200" si="65">F202</f>
        <v>0</v>
      </c>
      <c r="G200" s="212">
        <f t="shared" si="65"/>
        <v>0</v>
      </c>
    </row>
    <row r="201" spans="1:7" ht="81">
      <c r="A201" s="199" t="s">
        <v>338</v>
      </c>
      <c r="B201" s="239" t="s">
        <v>305</v>
      </c>
      <c r="C201" s="239"/>
      <c r="D201" s="211"/>
      <c r="E201" s="212">
        <f>E202</f>
        <v>2000</v>
      </c>
      <c r="F201" s="212">
        <f t="shared" ref="F201:G202" si="66">F202</f>
        <v>0</v>
      </c>
      <c r="G201" s="212">
        <f t="shared" si="66"/>
        <v>0</v>
      </c>
    </row>
    <row r="202" spans="1:7" ht="20.25">
      <c r="A202" s="216" t="s">
        <v>205</v>
      </c>
      <c r="B202" s="238" t="s">
        <v>305</v>
      </c>
      <c r="C202" s="238" t="s">
        <v>194</v>
      </c>
      <c r="D202" s="214"/>
      <c r="E202" s="215">
        <f>E203</f>
        <v>2000</v>
      </c>
      <c r="F202" s="215">
        <f t="shared" si="66"/>
        <v>0</v>
      </c>
      <c r="G202" s="215">
        <f t="shared" si="66"/>
        <v>0</v>
      </c>
    </row>
    <row r="203" spans="1:7" ht="20.25">
      <c r="A203" s="213" t="s">
        <v>83</v>
      </c>
      <c r="B203" s="238" t="s">
        <v>305</v>
      </c>
      <c r="C203" s="238" t="s">
        <v>194</v>
      </c>
      <c r="D203" s="214" t="s">
        <v>82</v>
      </c>
      <c r="E203" s="215">
        <v>2000</v>
      </c>
      <c r="F203" s="215">
        <v>0</v>
      </c>
      <c r="G203" s="215">
        <v>0</v>
      </c>
    </row>
    <row r="204" spans="1:7" ht="60.75">
      <c r="A204" s="218" t="s">
        <v>306</v>
      </c>
      <c r="B204" s="239" t="s">
        <v>307</v>
      </c>
      <c r="C204" s="239"/>
      <c r="D204" s="211"/>
      <c r="E204" s="212">
        <f>E205</f>
        <v>1000</v>
      </c>
      <c r="F204" s="212">
        <f t="shared" ref="F204:G206" si="67">F205</f>
        <v>0</v>
      </c>
      <c r="G204" s="212">
        <f t="shared" si="67"/>
        <v>0</v>
      </c>
    </row>
    <row r="205" spans="1:7" ht="81">
      <c r="A205" s="199" t="s">
        <v>338</v>
      </c>
      <c r="B205" s="239" t="s">
        <v>308</v>
      </c>
      <c r="C205" s="239"/>
      <c r="D205" s="211"/>
      <c r="E205" s="212">
        <f>E206</f>
        <v>1000</v>
      </c>
      <c r="F205" s="212">
        <f t="shared" si="67"/>
        <v>0</v>
      </c>
      <c r="G205" s="212">
        <f t="shared" si="67"/>
        <v>0</v>
      </c>
    </row>
    <row r="206" spans="1:7" ht="20.25">
      <c r="A206" s="216" t="s">
        <v>205</v>
      </c>
      <c r="B206" s="238" t="s">
        <v>308</v>
      </c>
      <c r="C206" s="238" t="s">
        <v>194</v>
      </c>
      <c r="D206" s="214"/>
      <c r="E206" s="215">
        <f>E207</f>
        <v>1000</v>
      </c>
      <c r="F206" s="215">
        <f t="shared" si="67"/>
        <v>0</v>
      </c>
      <c r="G206" s="215">
        <f t="shared" si="67"/>
        <v>0</v>
      </c>
    </row>
    <row r="207" spans="1:7" ht="20.25">
      <c r="A207" s="213" t="s">
        <v>180</v>
      </c>
      <c r="B207" s="238" t="s">
        <v>308</v>
      </c>
      <c r="C207" s="238" t="s">
        <v>194</v>
      </c>
      <c r="D207" s="214" t="s">
        <v>67</v>
      </c>
      <c r="E207" s="215">
        <v>1000</v>
      </c>
      <c r="F207" s="215">
        <v>0</v>
      </c>
      <c r="G207" s="215">
        <v>0</v>
      </c>
    </row>
    <row r="208" spans="1:7" ht="40.5">
      <c r="A208" s="219" t="s">
        <v>309</v>
      </c>
      <c r="B208" s="239" t="s">
        <v>310</v>
      </c>
      <c r="C208" s="239"/>
      <c r="D208" s="211"/>
      <c r="E208" s="212">
        <f>E209</f>
        <v>10000</v>
      </c>
      <c r="F208" s="212">
        <f t="shared" ref="F208:G210" si="68">F209</f>
        <v>0</v>
      </c>
      <c r="G208" s="212">
        <f t="shared" si="68"/>
        <v>0</v>
      </c>
    </row>
    <row r="209" spans="1:7" ht="81">
      <c r="A209" s="199" t="s">
        <v>338</v>
      </c>
      <c r="B209" s="239" t="s">
        <v>311</v>
      </c>
      <c r="C209" s="239"/>
      <c r="D209" s="211"/>
      <c r="E209" s="212">
        <f>E210</f>
        <v>10000</v>
      </c>
      <c r="F209" s="212">
        <f t="shared" si="68"/>
        <v>0</v>
      </c>
      <c r="G209" s="212">
        <f t="shared" si="68"/>
        <v>0</v>
      </c>
    </row>
    <row r="210" spans="1:7" ht="20.25">
      <c r="A210" s="216" t="s">
        <v>205</v>
      </c>
      <c r="B210" s="238" t="s">
        <v>311</v>
      </c>
      <c r="C210" s="238" t="s">
        <v>194</v>
      </c>
      <c r="D210" s="214"/>
      <c r="E210" s="215">
        <f>E211</f>
        <v>10000</v>
      </c>
      <c r="F210" s="215">
        <f t="shared" si="68"/>
        <v>0</v>
      </c>
      <c r="G210" s="215">
        <f t="shared" si="68"/>
        <v>0</v>
      </c>
    </row>
    <row r="211" spans="1:7" ht="40.5">
      <c r="A211" s="220" t="s">
        <v>178</v>
      </c>
      <c r="B211" s="238" t="s">
        <v>311</v>
      </c>
      <c r="C211" s="238" t="s">
        <v>194</v>
      </c>
      <c r="D211" s="214" t="s">
        <v>179</v>
      </c>
      <c r="E211" s="215">
        <v>10000</v>
      </c>
      <c r="F211" s="215">
        <v>0</v>
      </c>
      <c r="G211" s="215">
        <v>0</v>
      </c>
    </row>
    <row r="212" spans="1:7" ht="20.25">
      <c r="A212" s="200" t="s">
        <v>312</v>
      </c>
      <c r="B212" s="240" t="s">
        <v>196</v>
      </c>
      <c r="C212" s="240" t="s">
        <v>313</v>
      </c>
      <c r="D212" s="210" t="s">
        <v>314</v>
      </c>
      <c r="E212" s="202">
        <f>E213+E225</f>
        <v>715104.36</v>
      </c>
      <c r="F212" s="202">
        <f>F213+F225</f>
        <v>1257703</v>
      </c>
      <c r="G212" s="202">
        <f>G213+G225</f>
        <v>409653</v>
      </c>
    </row>
    <row r="213" spans="1:7" ht="20.25">
      <c r="A213" s="200" t="s">
        <v>315</v>
      </c>
      <c r="B213" s="240" t="s">
        <v>196</v>
      </c>
      <c r="C213" s="240"/>
      <c r="D213" s="210"/>
      <c r="E213" s="202">
        <f>E214</f>
        <v>700</v>
      </c>
      <c r="F213" s="202">
        <f>F214+F218</f>
        <v>232600</v>
      </c>
      <c r="G213" s="202">
        <f>G214+G218</f>
        <v>255100</v>
      </c>
    </row>
    <row r="214" spans="1:7" ht="60.75">
      <c r="A214" s="199" t="s">
        <v>316</v>
      </c>
      <c r="B214" s="240" t="s">
        <v>317</v>
      </c>
      <c r="C214" s="240"/>
      <c r="D214" s="210"/>
      <c r="E214" s="202">
        <f>E215</f>
        <v>700</v>
      </c>
      <c r="F214" s="202">
        <f t="shared" ref="F214:G215" si="69">F215</f>
        <v>700</v>
      </c>
      <c r="G214" s="202">
        <f t="shared" si="69"/>
        <v>700</v>
      </c>
    </row>
    <row r="215" spans="1:7" ht="141.75">
      <c r="A215" s="228" t="s">
        <v>318</v>
      </c>
      <c r="B215" s="240" t="s">
        <v>643</v>
      </c>
      <c r="C215" s="240"/>
      <c r="D215" s="210"/>
      <c r="E215" s="202">
        <f>E216</f>
        <v>700</v>
      </c>
      <c r="F215" s="202">
        <f t="shared" si="69"/>
        <v>700</v>
      </c>
      <c r="G215" s="202">
        <f t="shared" si="69"/>
        <v>700</v>
      </c>
    </row>
    <row r="216" spans="1:7" ht="40.5">
      <c r="A216" s="203" t="s">
        <v>142</v>
      </c>
      <c r="B216" s="206" t="s">
        <v>643</v>
      </c>
      <c r="C216" s="206" t="s">
        <v>194</v>
      </c>
      <c r="D216" s="229"/>
      <c r="E216" s="207">
        <f>E217</f>
        <v>700</v>
      </c>
      <c r="F216" s="207">
        <f>F217</f>
        <v>700</v>
      </c>
      <c r="G216" s="207">
        <f>G217</f>
        <v>700</v>
      </c>
    </row>
    <row r="217" spans="1:7" ht="20.25">
      <c r="A217" s="203" t="s">
        <v>108</v>
      </c>
      <c r="B217" s="206" t="s">
        <v>643</v>
      </c>
      <c r="C217" s="206" t="s">
        <v>194</v>
      </c>
      <c r="D217" s="229" t="s">
        <v>109</v>
      </c>
      <c r="E217" s="207">
        <v>700</v>
      </c>
      <c r="F217" s="207">
        <v>700</v>
      </c>
      <c r="G217" s="207">
        <v>700</v>
      </c>
    </row>
    <row r="218" spans="1:7" ht="60.75">
      <c r="A218" s="391" t="s">
        <v>742</v>
      </c>
      <c r="B218" s="394" t="s">
        <v>317</v>
      </c>
      <c r="C218" s="206"/>
      <c r="D218" s="229"/>
      <c r="E218" s="207"/>
      <c r="F218" s="202">
        <f>F219</f>
        <v>231900</v>
      </c>
      <c r="G218" s="202">
        <f>G219</f>
        <v>254400</v>
      </c>
    </row>
    <row r="219" spans="1:7" ht="81">
      <c r="A219" s="392" t="s">
        <v>741</v>
      </c>
      <c r="B219" s="394" t="s">
        <v>648</v>
      </c>
      <c r="C219" s="206"/>
      <c r="D219" s="229"/>
      <c r="E219" s="207"/>
      <c r="F219" s="202">
        <f>F220</f>
        <v>231900</v>
      </c>
      <c r="G219" s="202">
        <f>G220</f>
        <v>254400</v>
      </c>
    </row>
    <row r="220" spans="1:7" ht="81">
      <c r="A220" s="390" t="s">
        <v>740</v>
      </c>
      <c r="B220" s="393" t="s">
        <v>645</v>
      </c>
      <c r="C220" s="206"/>
      <c r="D220" s="229"/>
      <c r="E220" s="207"/>
      <c r="F220" s="202">
        <f>F222+F224</f>
        <v>231900</v>
      </c>
      <c r="G220" s="202">
        <f>G222+G224</f>
        <v>254400</v>
      </c>
    </row>
    <row r="221" spans="1:7" ht="101.25">
      <c r="A221" s="388" t="s">
        <v>190</v>
      </c>
      <c r="B221" s="389" t="s">
        <v>645</v>
      </c>
      <c r="C221" s="206" t="s">
        <v>192</v>
      </c>
      <c r="D221" s="229"/>
      <c r="E221" s="207"/>
      <c r="F221" s="207">
        <f>F222</f>
        <v>214231</v>
      </c>
      <c r="G221" s="207">
        <f>G222</f>
        <v>227251</v>
      </c>
    </row>
    <row r="222" spans="1:7" ht="20.25">
      <c r="A222" s="388" t="s">
        <v>193</v>
      </c>
      <c r="B222" s="389" t="s">
        <v>645</v>
      </c>
      <c r="C222" s="206" t="s">
        <v>192</v>
      </c>
      <c r="D222" s="229" t="s">
        <v>85</v>
      </c>
      <c r="E222" s="207"/>
      <c r="F222" s="207">
        <v>214231</v>
      </c>
      <c r="G222" s="207">
        <v>227251</v>
      </c>
    </row>
    <row r="223" spans="1:7" ht="40.5">
      <c r="A223" s="388" t="s">
        <v>142</v>
      </c>
      <c r="B223" s="389" t="s">
        <v>645</v>
      </c>
      <c r="C223" s="206" t="s">
        <v>194</v>
      </c>
      <c r="D223" s="229"/>
      <c r="E223" s="207"/>
      <c r="F223" s="207">
        <f>F224</f>
        <v>17669</v>
      </c>
      <c r="G223" s="207">
        <f>G224</f>
        <v>27149</v>
      </c>
    </row>
    <row r="224" spans="1:7" ht="20.25">
      <c r="A224" s="388" t="s">
        <v>193</v>
      </c>
      <c r="B224" s="389" t="s">
        <v>645</v>
      </c>
      <c r="C224" s="206" t="s">
        <v>194</v>
      </c>
      <c r="D224" s="229" t="s">
        <v>85</v>
      </c>
      <c r="E224" s="207"/>
      <c r="F224" s="207">
        <v>17669</v>
      </c>
      <c r="G224" s="207">
        <v>27149</v>
      </c>
    </row>
    <row r="225" spans="1:7" ht="20.25">
      <c r="A225" s="199" t="s">
        <v>320</v>
      </c>
      <c r="B225" s="240" t="s">
        <v>321</v>
      </c>
      <c r="C225" s="240"/>
      <c r="D225" s="210"/>
      <c r="E225" s="202">
        <f>E226+E233</f>
        <v>714404.36</v>
      </c>
      <c r="F225" s="202">
        <f t="shared" ref="F225:G225" si="70">F226+F233</f>
        <v>1025103</v>
      </c>
      <c r="G225" s="202">
        <f t="shared" si="70"/>
        <v>154553</v>
      </c>
    </row>
    <row r="226" spans="1:7" ht="40.5">
      <c r="A226" s="195" t="s">
        <v>322</v>
      </c>
      <c r="B226" s="241" t="s">
        <v>323</v>
      </c>
      <c r="C226" s="241"/>
      <c r="D226" s="230"/>
      <c r="E226" s="231">
        <f>E227+E230</f>
        <v>709404.36</v>
      </c>
      <c r="F226" s="231">
        <f t="shared" ref="F226:G226" si="71">F227+F230</f>
        <v>1018103</v>
      </c>
      <c r="G226" s="231">
        <f t="shared" si="71"/>
        <v>147553</v>
      </c>
    </row>
    <row r="227" spans="1:7" ht="40.5">
      <c r="A227" s="199" t="s">
        <v>324</v>
      </c>
      <c r="B227" s="241" t="s">
        <v>327</v>
      </c>
      <c r="C227" s="241"/>
      <c r="D227" s="230"/>
      <c r="E227" s="231">
        <f>E228</f>
        <v>82341.86</v>
      </c>
      <c r="F227" s="231">
        <f t="shared" ref="F227:G228" si="72">F228</f>
        <v>147553</v>
      </c>
      <c r="G227" s="231">
        <f t="shared" si="72"/>
        <v>147553</v>
      </c>
    </row>
    <row r="228" spans="1:7" ht="20.25">
      <c r="A228" s="203" t="s">
        <v>144</v>
      </c>
      <c r="B228" s="242" t="s">
        <v>327</v>
      </c>
      <c r="C228" s="242" t="s">
        <v>325</v>
      </c>
      <c r="D228" s="232"/>
      <c r="E228" s="233">
        <f>E229</f>
        <v>82341.86</v>
      </c>
      <c r="F228" s="233">
        <f t="shared" si="72"/>
        <v>147553</v>
      </c>
      <c r="G228" s="233">
        <f t="shared" si="72"/>
        <v>147553</v>
      </c>
    </row>
    <row r="229" spans="1:7" ht="64.5" customHeight="1">
      <c r="A229" s="213" t="s">
        <v>805</v>
      </c>
      <c r="B229" s="242" t="s">
        <v>327</v>
      </c>
      <c r="C229" s="242" t="s">
        <v>325</v>
      </c>
      <c r="D229" s="232" t="s">
        <v>48</v>
      </c>
      <c r="E229" s="233">
        <v>82341.86</v>
      </c>
      <c r="F229" s="233">
        <v>147553</v>
      </c>
      <c r="G229" s="233">
        <v>147553</v>
      </c>
    </row>
    <row r="230" spans="1:7" ht="40.5">
      <c r="A230" s="234" t="s">
        <v>326</v>
      </c>
      <c r="B230" s="241" t="s">
        <v>689</v>
      </c>
      <c r="C230" s="241"/>
      <c r="D230" s="230"/>
      <c r="E230" s="231">
        <f>E231</f>
        <v>627062.5</v>
      </c>
      <c r="F230" s="231">
        <f t="shared" ref="F230:G231" si="73">F231</f>
        <v>870550</v>
      </c>
      <c r="G230" s="231">
        <f t="shared" si="73"/>
        <v>0</v>
      </c>
    </row>
    <row r="231" spans="1:7" ht="20.25">
      <c r="A231" s="203" t="s">
        <v>144</v>
      </c>
      <c r="B231" s="242" t="s">
        <v>689</v>
      </c>
      <c r="C231" s="242" t="s">
        <v>325</v>
      </c>
      <c r="D231" s="232"/>
      <c r="E231" s="233">
        <f>E232</f>
        <v>627062.5</v>
      </c>
      <c r="F231" s="233">
        <f t="shared" si="73"/>
        <v>870550</v>
      </c>
      <c r="G231" s="233">
        <f t="shared" si="73"/>
        <v>0</v>
      </c>
    </row>
    <row r="232" spans="1:7" ht="69.75" customHeight="1">
      <c r="A232" s="213" t="s">
        <v>805</v>
      </c>
      <c r="B232" s="242" t="s">
        <v>689</v>
      </c>
      <c r="C232" s="242" t="s">
        <v>325</v>
      </c>
      <c r="D232" s="232" t="s">
        <v>48</v>
      </c>
      <c r="E232" s="233">
        <v>627062.5</v>
      </c>
      <c r="F232" s="233">
        <v>870550</v>
      </c>
      <c r="G232" s="233">
        <v>0</v>
      </c>
    </row>
    <row r="233" spans="1:7" ht="20.25">
      <c r="A233" s="221" t="s">
        <v>49</v>
      </c>
      <c r="B233" s="239" t="s">
        <v>328</v>
      </c>
      <c r="C233" s="239"/>
      <c r="D233" s="211"/>
      <c r="E233" s="212">
        <f>E234</f>
        <v>5000</v>
      </c>
      <c r="F233" s="212">
        <f t="shared" ref="F233:G235" si="74">F234</f>
        <v>7000</v>
      </c>
      <c r="G233" s="212">
        <f t="shared" si="74"/>
        <v>7000</v>
      </c>
    </row>
    <row r="234" spans="1:7" ht="20.25">
      <c r="A234" s="221" t="s">
        <v>329</v>
      </c>
      <c r="B234" s="239" t="s">
        <v>330</v>
      </c>
      <c r="C234" s="239"/>
      <c r="D234" s="211"/>
      <c r="E234" s="212">
        <f>E235</f>
        <v>5000</v>
      </c>
      <c r="F234" s="212">
        <f t="shared" si="74"/>
        <v>7000</v>
      </c>
      <c r="G234" s="212">
        <f t="shared" si="74"/>
        <v>7000</v>
      </c>
    </row>
    <row r="235" spans="1:7" ht="20.25">
      <c r="A235" s="203" t="s">
        <v>145</v>
      </c>
      <c r="B235" s="238" t="s">
        <v>330</v>
      </c>
      <c r="C235" s="238" t="s">
        <v>207</v>
      </c>
      <c r="D235" s="214"/>
      <c r="E235" s="215">
        <f>E236</f>
        <v>5000</v>
      </c>
      <c r="F235" s="215">
        <f t="shared" si="74"/>
        <v>7000</v>
      </c>
      <c r="G235" s="215">
        <f t="shared" si="74"/>
        <v>7000</v>
      </c>
    </row>
    <row r="236" spans="1:7" ht="20.25">
      <c r="A236" s="235" t="s">
        <v>331</v>
      </c>
      <c r="B236" s="238" t="s">
        <v>330</v>
      </c>
      <c r="C236" s="238" t="s">
        <v>207</v>
      </c>
      <c r="D236" s="214" t="s">
        <v>50</v>
      </c>
      <c r="E236" s="215">
        <v>5000</v>
      </c>
      <c r="F236" s="215">
        <v>7000</v>
      </c>
      <c r="G236" s="215">
        <v>7000</v>
      </c>
    </row>
    <row r="237" spans="1:7" ht="24.75" customHeight="1">
      <c r="A237" s="223" t="s">
        <v>332</v>
      </c>
      <c r="B237" s="223"/>
      <c r="C237" s="223"/>
      <c r="D237" s="223"/>
      <c r="E237" s="236" t="e">
        <f>E19+E34+E212</f>
        <v>#REF!</v>
      </c>
      <c r="F237" s="236">
        <f>F19+F34+F212</f>
        <v>14577466.9</v>
      </c>
      <c r="G237" s="236">
        <f>G19+G34+G212</f>
        <v>14462605.27</v>
      </c>
    </row>
    <row r="241" spans="1:6" ht="20.25">
      <c r="A241" s="148" t="s">
        <v>904</v>
      </c>
      <c r="F241" s="237" t="s">
        <v>905</v>
      </c>
    </row>
  </sheetData>
  <mergeCells count="8">
    <mergeCell ref="C9:G9"/>
    <mergeCell ref="C10:G10"/>
    <mergeCell ref="A12:E12"/>
    <mergeCell ref="A13:F13"/>
    <mergeCell ref="A16:A17"/>
    <mergeCell ref="B16:B17"/>
    <mergeCell ref="C16:C17"/>
    <mergeCell ref="D16:D17"/>
  </mergeCells>
  <pageMargins left="0.70866141732283472" right="0.70866141732283472" top="0.74803149606299213" bottom="0.74803149606299213" header="0.31496062992125984" footer="0.31496062992125984"/>
  <pageSetup paperSize="9" scale="35" fitToHeight="0"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M505"/>
  <sheetViews>
    <sheetView topLeftCell="A494" zoomScale="140" zoomScaleNormal="140" workbookViewId="0">
      <selection activeCell="C507" sqref="C507"/>
    </sheetView>
  </sheetViews>
  <sheetFormatPr defaultColWidth="9.140625" defaultRowHeight="15.75"/>
  <cols>
    <col min="1" max="1" width="54.7109375" style="80" customWidth="1"/>
    <col min="2" max="3" width="14.7109375" style="80" customWidth="1"/>
    <col min="4" max="4" width="17.28515625" style="32" customWidth="1"/>
    <col min="5" max="5" width="10" style="32" customWidth="1"/>
    <col min="6" max="6" width="17.28515625" style="58" customWidth="1"/>
    <col min="7" max="7" width="12.85546875" style="58" hidden="1" customWidth="1"/>
    <col min="8" max="10" width="0" style="58" hidden="1" customWidth="1"/>
    <col min="11" max="11" width="12.5703125" style="58" hidden="1" customWidth="1"/>
    <col min="12" max="12" width="13" style="58" hidden="1" customWidth="1"/>
    <col min="13" max="16384" width="9.140625" style="58"/>
  </cols>
  <sheetData>
    <row r="1" spans="1:13">
      <c r="A1" s="439"/>
      <c r="B1" s="439"/>
      <c r="C1" s="439"/>
      <c r="F1" s="443" t="s">
        <v>868</v>
      </c>
    </row>
    <row r="2" spans="1:13">
      <c r="A2" s="439"/>
      <c r="B2" s="439"/>
      <c r="C2" s="479" t="s">
        <v>903</v>
      </c>
      <c r="D2" s="479"/>
      <c r="E2" s="479"/>
      <c r="F2" s="479"/>
    </row>
    <row r="3" spans="1:13">
      <c r="A3" s="439"/>
      <c r="B3" s="472" t="s">
        <v>864</v>
      </c>
      <c r="C3" s="472"/>
      <c r="D3" s="472"/>
      <c r="E3" s="472"/>
      <c r="F3" s="472"/>
      <c r="G3" s="472"/>
      <c r="H3" s="472"/>
      <c r="I3" s="472"/>
      <c r="J3" s="472"/>
      <c r="K3" s="472"/>
      <c r="L3" s="472"/>
      <c r="M3" s="472"/>
    </row>
    <row r="4" spans="1:13">
      <c r="A4" s="439"/>
      <c r="B4" s="472" t="s">
        <v>865</v>
      </c>
      <c r="C4" s="472"/>
      <c r="D4" s="472"/>
      <c r="E4" s="472"/>
      <c r="F4" s="472"/>
      <c r="G4" s="472"/>
      <c r="H4" s="472"/>
      <c r="I4" s="472"/>
      <c r="J4" s="472"/>
      <c r="K4" s="472"/>
      <c r="L4" s="472"/>
      <c r="M4" s="472"/>
    </row>
    <row r="5" spans="1:13">
      <c r="A5" s="439"/>
      <c r="B5" s="439"/>
      <c r="C5" s="439" t="s">
        <v>780</v>
      </c>
    </row>
    <row r="6" spans="1:13">
      <c r="A6" s="439"/>
      <c r="B6" s="439"/>
      <c r="C6" s="439"/>
    </row>
    <row r="7" spans="1:13">
      <c r="A7" s="439"/>
      <c r="B7" s="439"/>
      <c r="C7" s="439"/>
    </row>
    <row r="8" spans="1:13">
      <c r="D8" s="31" t="s">
        <v>756</v>
      </c>
    </row>
    <row r="9" spans="1:13" ht="15.75" customHeight="1">
      <c r="B9" s="487" t="s">
        <v>826</v>
      </c>
      <c r="C9" s="487"/>
      <c r="D9" s="487"/>
      <c r="E9" s="487"/>
      <c r="F9" s="487"/>
      <c r="G9" s="31"/>
      <c r="H9" s="31"/>
      <c r="I9" s="31"/>
      <c r="J9" s="31"/>
      <c r="K9" s="31"/>
      <c r="L9" s="31"/>
      <c r="M9" s="31"/>
    </row>
    <row r="10" spans="1:13">
      <c r="A10" s="470" t="s">
        <v>721</v>
      </c>
      <c r="B10" s="470"/>
      <c r="C10" s="470"/>
      <c r="D10" s="470"/>
      <c r="E10" s="470"/>
      <c r="F10" s="470"/>
    </row>
    <row r="11" spans="1:13">
      <c r="C11" s="470" t="s">
        <v>818</v>
      </c>
      <c r="D11" s="470"/>
      <c r="E11" s="470"/>
      <c r="F11" s="470"/>
    </row>
    <row r="12" spans="1:13">
      <c r="D12" s="31"/>
      <c r="E12" s="31"/>
    </row>
    <row r="13" spans="1:13" ht="14.25" customHeight="1">
      <c r="A13" s="468" t="s">
        <v>92</v>
      </c>
      <c r="B13" s="468"/>
      <c r="C13" s="469"/>
      <c r="D13" s="469"/>
      <c r="E13" s="469"/>
    </row>
    <row r="14" spans="1:13" ht="71.25" customHeight="1">
      <c r="A14" s="468" t="s">
        <v>789</v>
      </c>
      <c r="B14" s="468"/>
      <c r="C14" s="468"/>
      <c r="D14" s="468"/>
      <c r="E14" s="468"/>
    </row>
    <row r="15" spans="1:13" ht="15.75" customHeight="1">
      <c r="A15" s="83" t="s">
        <v>39</v>
      </c>
      <c r="B15" s="83" t="s">
        <v>39</v>
      </c>
      <c r="C15" s="83" t="s">
        <v>39</v>
      </c>
      <c r="D15" s="84" t="s">
        <v>39</v>
      </c>
      <c r="E15" s="84" t="s">
        <v>39</v>
      </c>
    </row>
    <row r="16" spans="1:13" ht="21.75" customHeight="1">
      <c r="A16" s="488" t="s">
        <v>341</v>
      </c>
      <c r="B16" s="488" t="s">
        <v>94</v>
      </c>
      <c r="C16" s="488"/>
      <c r="D16" s="488"/>
      <c r="E16" s="488"/>
      <c r="F16" s="488" t="s">
        <v>719</v>
      </c>
      <c r="G16" s="490" t="s">
        <v>585</v>
      </c>
      <c r="H16" s="488" t="s">
        <v>586</v>
      </c>
      <c r="I16" s="488" t="s">
        <v>587</v>
      </c>
      <c r="J16" s="488" t="s">
        <v>588</v>
      </c>
      <c r="K16" s="488" t="s">
        <v>583</v>
      </c>
      <c r="L16" s="488" t="s">
        <v>584</v>
      </c>
    </row>
    <row r="17" spans="1:12" ht="15">
      <c r="A17" s="489"/>
      <c r="B17" s="249" t="s">
        <v>91</v>
      </c>
      <c r="C17" s="249" t="s">
        <v>342</v>
      </c>
      <c r="D17" s="249" t="s">
        <v>78</v>
      </c>
      <c r="E17" s="249" t="s">
        <v>79</v>
      </c>
      <c r="F17" s="489"/>
      <c r="G17" s="491"/>
      <c r="H17" s="489"/>
      <c r="I17" s="489"/>
      <c r="J17" s="489"/>
      <c r="K17" s="489"/>
      <c r="L17" s="489"/>
    </row>
    <row r="18" spans="1:12" ht="15">
      <c r="A18" s="250" t="s">
        <v>810</v>
      </c>
      <c r="B18" s="250" t="s">
        <v>343</v>
      </c>
      <c r="C18" s="250" t="s">
        <v>344</v>
      </c>
      <c r="D18" s="250" t="s">
        <v>345</v>
      </c>
      <c r="E18" s="250" t="s">
        <v>346</v>
      </c>
      <c r="F18" s="250" t="s">
        <v>347</v>
      </c>
      <c r="G18" s="294" t="s">
        <v>589</v>
      </c>
      <c r="H18" s="250" t="s">
        <v>348</v>
      </c>
      <c r="I18" s="250" t="s">
        <v>589</v>
      </c>
      <c r="J18" s="250" t="s">
        <v>590</v>
      </c>
      <c r="K18" s="250" t="s">
        <v>348</v>
      </c>
      <c r="L18" s="250" t="s">
        <v>348</v>
      </c>
    </row>
    <row r="19" spans="1:12" ht="21.75" customHeight="1">
      <c r="A19" s="250" t="s">
        <v>819</v>
      </c>
      <c r="B19" s="250" t="s">
        <v>90</v>
      </c>
      <c r="C19" s="250"/>
      <c r="D19" s="250"/>
      <c r="E19" s="250"/>
      <c r="F19" s="253">
        <f>F501</f>
        <v>29019766.170000002</v>
      </c>
      <c r="G19" s="294"/>
      <c r="H19" s="250"/>
      <c r="I19" s="250"/>
      <c r="J19" s="250"/>
      <c r="K19" s="250"/>
      <c r="L19" s="250"/>
    </row>
    <row r="20" spans="1:12" ht="15">
      <c r="A20" s="251" t="s">
        <v>42</v>
      </c>
      <c r="B20" s="252" t="s">
        <v>90</v>
      </c>
      <c r="C20" s="250" t="s">
        <v>43</v>
      </c>
      <c r="D20" s="250"/>
      <c r="E20" s="250"/>
      <c r="F20" s="253">
        <f>F21+F37+F63+F81+F87+F74</f>
        <v>9550453.2599999998</v>
      </c>
      <c r="G20" s="294"/>
      <c r="H20" s="253" t="e">
        <f>H21+H37+H63+H81+H87+H74</f>
        <v>#REF!</v>
      </c>
      <c r="I20" s="253" t="e">
        <f>I21+I37+I63+I81+I87</f>
        <v>#REF!</v>
      </c>
      <c r="J20" s="253" t="e">
        <f>J21+J37+J63+J81+J87</f>
        <v>#REF!</v>
      </c>
      <c r="K20" s="253" t="e">
        <f>K21+K37+K63+K81+K87</f>
        <v>#REF!</v>
      </c>
      <c r="L20" s="253" t="e">
        <f>L21+L37+L63+L81+L87</f>
        <v>#REF!</v>
      </c>
    </row>
    <row r="21" spans="1:12" ht="25.5">
      <c r="A21" s="254" t="s">
        <v>349</v>
      </c>
      <c r="B21" s="252" t="s">
        <v>90</v>
      </c>
      <c r="C21" s="252" t="s">
        <v>45</v>
      </c>
      <c r="D21" s="252"/>
      <c r="E21" s="252" t="s">
        <v>39</v>
      </c>
      <c r="F21" s="255">
        <f t="shared" ref="F21:F26" si="0">F22</f>
        <v>1402157</v>
      </c>
      <c r="G21" s="295">
        <v>-61657.66</v>
      </c>
      <c r="H21" s="296">
        <f>H29+H36</f>
        <v>0</v>
      </c>
      <c r="I21" s="296">
        <f>I29+I36</f>
        <v>0</v>
      </c>
      <c r="J21" s="296">
        <f>J29+J36</f>
        <v>0</v>
      </c>
      <c r="K21" s="255">
        <f t="shared" ref="K21:L26" si="1">K22</f>
        <v>1340668.28</v>
      </c>
      <c r="L21" s="255">
        <f t="shared" si="1"/>
        <v>1340668.28</v>
      </c>
    </row>
    <row r="22" spans="1:12" ht="25.5">
      <c r="A22" s="256" t="s">
        <v>197</v>
      </c>
      <c r="B22" s="252" t="s">
        <v>90</v>
      </c>
      <c r="C22" s="252" t="s">
        <v>45</v>
      </c>
      <c r="D22" s="252" t="s">
        <v>591</v>
      </c>
      <c r="E22" s="252"/>
      <c r="F22" s="255">
        <f t="shared" si="0"/>
        <v>1402157</v>
      </c>
      <c r="G22" s="295"/>
      <c r="H22" s="296"/>
      <c r="I22" s="296"/>
      <c r="J22" s="296"/>
      <c r="K22" s="255">
        <f t="shared" si="1"/>
        <v>1340668.28</v>
      </c>
      <c r="L22" s="255">
        <f t="shared" si="1"/>
        <v>1340668.28</v>
      </c>
    </row>
    <row r="23" spans="1:12" ht="25.5" hidden="1">
      <c r="A23" s="256" t="s">
        <v>351</v>
      </c>
      <c r="B23" s="252" t="s">
        <v>90</v>
      </c>
      <c r="C23" s="252" t="s">
        <v>45</v>
      </c>
      <c r="D23" s="252" t="s">
        <v>352</v>
      </c>
      <c r="E23" s="252"/>
      <c r="F23" s="255">
        <f t="shared" si="0"/>
        <v>1402157</v>
      </c>
      <c r="G23" s="295"/>
      <c r="H23" s="296"/>
      <c r="I23" s="296"/>
      <c r="J23" s="296"/>
      <c r="K23" s="255">
        <f t="shared" si="1"/>
        <v>1340668.28</v>
      </c>
      <c r="L23" s="255">
        <f t="shared" si="1"/>
        <v>1340668.28</v>
      </c>
    </row>
    <row r="24" spans="1:12" ht="25.5" hidden="1">
      <c r="A24" s="256" t="s">
        <v>353</v>
      </c>
      <c r="B24" s="252" t="s">
        <v>90</v>
      </c>
      <c r="C24" s="252" t="s">
        <v>45</v>
      </c>
      <c r="D24" s="252" t="s">
        <v>354</v>
      </c>
      <c r="E24" s="252"/>
      <c r="F24" s="255">
        <f t="shared" si="0"/>
        <v>1402157</v>
      </c>
      <c r="G24" s="295"/>
      <c r="H24" s="296"/>
      <c r="I24" s="296"/>
      <c r="J24" s="296"/>
      <c r="K24" s="255">
        <f t="shared" si="1"/>
        <v>1340668.28</v>
      </c>
      <c r="L24" s="255">
        <f t="shared" si="1"/>
        <v>1340668.28</v>
      </c>
    </row>
    <row r="25" spans="1:12" ht="25.5" hidden="1">
      <c r="A25" s="256" t="s">
        <v>143</v>
      </c>
      <c r="B25" s="252" t="s">
        <v>90</v>
      </c>
      <c r="C25" s="252" t="s">
        <v>45</v>
      </c>
      <c r="D25" s="252" t="s">
        <v>355</v>
      </c>
      <c r="E25" s="252"/>
      <c r="F25" s="255">
        <f t="shared" si="0"/>
        <v>1402157</v>
      </c>
      <c r="G25" s="295"/>
      <c r="H25" s="296"/>
      <c r="I25" s="296"/>
      <c r="J25" s="296"/>
      <c r="K25" s="255">
        <f t="shared" si="1"/>
        <v>1340668.28</v>
      </c>
      <c r="L25" s="255">
        <f t="shared" si="1"/>
        <v>1340668.28</v>
      </c>
    </row>
    <row r="26" spans="1:12" ht="51" hidden="1">
      <c r="A26" s="256" t="s">
        <v>190</v>
      </c>
      <c r="B26" s="252" t="s">
        <v>90</v>
      </c>
      <c r="C26" s="252" t="s">
        <v>45</v>
      </c>
      <c r="D26" s="252" t="s">
        <v>356</v>
      </c>
      <c r="E26" s="252" t="s">
        <v>192</v>
      </c>
      <c r="F26" s="255">
        <f t="shared" si="0"/>
        <v>1402157</v>
      </c>
      <c r="G26" s="295"/>
      <c r="H26" s="296"/>
      <c r="I26" s="296"/>
      <c r="J26" s="296"/>
      <c r="K26" s="255">
        <f t="shared" si="1"/>
        <v>1340668.28</v>
      </c>
      <c r="L26" s="255">
        <f t="shared" si="1"/>
        <v>1340668.28</v>
      </c>
    </row>
    <row r="27" spans="1:12" ht="25.5">
      <c r="A27" s="257" t="s">
        <v>357</v>
      </c>
      <c r="B27" s="258" t="s">
        <v>90</v>
      </c>
      <c r="C27" s="258" t="s">
        <v>45</v>
      </c>
      <c r="D27" s="258" t="s">
        <v>356</v>
      </c>
      <c r="E27" s="258" t="s">
        <v>358</v>
      </c>
      <c r="F27" s="259">
        <f>F28+F31+F35</f>
        <v>1402157</v>
      </c>
      <c r="G27" s="313"/>
      <c r="H27" s="314"/>
      <c r="I27" s="314"/>
      <c r="J27" s="314"/>
      <c r="K27" s="259">
        <f t="shared" ref="K27:L27" si="2">K28+K31+K35</f>
        <v>1340668.28</v>
      </c>
      <c r="L27" s="259">
        <f t="shared" si="2"/>
        <v>1340668.28</v>
      </c>
    </row>
    <row r="28" spans="1:12" ht="15">
      <c r="A28" s="257" t="s">
        <v>359</v>
      </c>
      <c r="B28" s="258" t="s">
        <v>90</v>
      </c>
      <c r="C28" s="258" t="s">
        <v>45</v>
      </c>
      <c r="D28" s="258" t="s">
        <v>356</v>
      </c>
      <c r="E28" s="258" t="s">
        <v>360</v>
      </c>
      <c r="F28" s="259">
        <v>1046662.42</v>
      </c>
      <c r="G28" s="313"/>
      <c r="H28" s="314"/>
      <c r="I28" s="314"/>
      <c r="J28" s="314"/>
      <c r="K28" s="259">
        <f t="shared" ref="K28:L28" si="3">K29+K30</f>
        <v>1023668.28</v>
      </c>
      <c r="L28" s="259">
        <f t="shared" si="3"/>
        <v>1023668.28</v>
      </c>
    </row>
    <row r="29" spans="1:12" ht="15" hidden="1">
      <c r="A29" s="260" t="s">
        <v>361</v>
      </c>
      <c r="B29" s="258" t="s">
        <v>90</v>
      </c>
      <c r="C29" s="258" t="s">
        <v>45</v>
      </c>
      <c r="D29" s="258" t="s">
        <v>356</v>
      </c>
      <c r="E29" s="258" t="s">
        <v>360</v>
      </c>
      <c r="F29" s="259">
        <v>1013668.28</v>
      </c>
      <c r="G29" s="297"/>
      <c r="H29" s="259"/>
      <c r="I29" s="259"/>
      <c r="J29" s="259"/>
      <c r="K29" s="259">
        <v>1013668.28</v>
      </c>
      <c r="L29" s="259">
        <v>1013668.28</v>
      </c>
    </row>
    <row r="30" spans="1:12" ht="25.5" hidden="1">
      <c r="A30" s="261" t="s">
        <v>362</v>
      </c>
      <c r="B30" s="258" t="s">
        <v>90</v>
      </c>
      <c r="C30" s="262" t="s">
        <v>45</v>
      </c>
      <c r="D30" s="258" t="s">
        <v>356</v>
      </c>
      <c r="E30" s="262" t="s">
        <v>360</v>
      </c>
      <c r="F30" s="263">
        <v>10000</v>
      </c>
      <c r="G30" s="263"/>
      <c r="H30" s="298"/>
      <c r="I30" s="298"/>
      <c r="J30" s="298"/>
      <c r="K30" s="263">
        <v>10000</v>
      </c>
      <c r="L30" s="263">
        <v>10000</v>
      </c>
    </row>
    <row r="31" spans="1:12" ht="25.5">
      <c r="A31" s="260" t="s">
        <v>363</v>
      </c>
      <c r="B31" s="258" t="s">
        <v>90</v>
      </c>
      <c r="C31" s="258" t="s">
        <v>45</v>
      </c>
      <c r="D31" s="258" t="s">
        <v>364</v>
      </c>
      <c r="E31" s="258" t="s">
        <v>365</v>
      </c>
      <c r="F31" s="259">
        <v>7171.2</v>
      </c>
      <c r="G31" s="313"/>
      <c r="H31" s="259"/>
      <c r="I31" s="259"/>
      <c r="J31" s="259"/>
      <c r="K31" s="259">
        <f t="shared" ref="K31:L31" si="4">K32+K33+K34</f>
        <v>8000</v>
      </c>
      <c r="L31" s="259">
        <f t="shared" si="4"/>
        <v>8000</v>
      </c>
    </row>
    <row r="32" spans="1:12" ht="15" hidden="1">
      <c r="A32" s="261" t="s">
        <v>366</v>
      </c>
      <c r="B32" s="258" t="s">
        <v>90</v>
      </c>
      <c r="C32" s="262" t="s">
        <v>45</v>
      </c>
      <c r="D32" s="258" t="s">
        <v>364</v>
      </c>
      <c r="E32" s="262" t="s">
        <v>365</v>
      </c>
      <c r="F32" s="263">
        <v>1000</v>
      </c>
      <c r="G32" s="262"/>
      <c r="H32" s="278"/>
      <c r="I32" s="299"/>
      <c r="J32" s="259"/>
      <c r="K32" s="263">
        <v>1000</v>
      </c>
      <c r="L32" s="263">
        <v>1000</v>
      </c>
    </row>
    <row r="33" spans="1:12" ht="52.5" hidden="1" customHeight="1">
      <c r="A33" s="261" t="s">
        <v>367</v>
      </c>
      <c r="B33" s="258" t="s">
        <v>90</v>
      </c>
      <c r="C33" s="262" t="s">
        <v>45</v>
      </c>
      <c r="D33" s="258" t="s">
        <v>364</v>
      </c>
      <c r="E33" s="262" t="s">
        <v>365</v>
      </c>
      <c r="F33" s="263">
        <v>2000</v>
      </c>
      <c r="G33" s="262"/>
      <c r="H33" s="278"/>
      <c r="I33" s="299"/>
      <c r="J33" s="259"/>
      <c r="K33" s="263">
        <v>2000</v>
      </c>
      <c r="L33" s="263">
        <v>2000</v>
      </c>
    </row>
    <row r="34" spans="1:12" ht="15" hidden="1">
      <c r="A34" s="261" t="s">
        <v>368</v>
      </c>
      <c r="B34" s="258" t="s">
        <v>90</v>
      </c>
      <c r="C34" s="262" t="s">
        <v>45</v>
      </c>
      <c r="D34" s="258" t="s">
        <v>364</v>
      </c>
      <c r="E34" s="262" t="s">
        <v>365</v>
      </c>
      <c r="F34" s="263">
        <v>5000</v>
      </c>
      <c r="G34" s="262"/>
      <c r="H34" s="278"/>
      <c r="I34" s="299"/>
      <c r="J34" s="259"/>
      <c r="K34" s="263">
        <v>5000</v>
      </c>
      <c r="L34" s="263">
        <v>5000</v>
      </c>
    </row>
    <row r="35" spans="1:12" ht="38.25">
      <c r="A35" s="257" t="s">
        <v>369</v>
      </c>
      <c r="B35" s="258" t="s">
        <v>90</v>
      </c>
      <c r="C35" s="262" t="s">
        <v>45</v>
      </c>
      <c r="D35" s="262" t="s">
        <v>356</v>
      </c>
      <c r="E35" s="262" t="s">
        <v>370</v>
      </c>
      <c r="F35" s="263">
        <v>348323.38</v>
      </c>
      <c r="G35" s="262"/>
      <c r="H35" s="278"/>
      <c r="I35" s="299"/>
      <c r="J35" s="259"/>
      <c r="K35" s="263">
        <f t="shared" ref="K35:L35" si="5">K36</f>
        <v>309000</v>
      </c>
      <c r="L35" s="263">
        <f t="shared" si="5"/>
        <v>309000</v>
      </c>
    </row>
    <row r="36" spans="1:12" ht="15" hidden="1">
      <c r="A36" s="260" t="s">
        <v>371</v>
      </c>
      <c r="B36" s="252" t="s">
        <v>90</v>
      </c>
      <c r="C36" s="258" t="s">
        <v>45</v>
      </c>
      <c r="D36" s="258" t="s">
        <v>356</v>
      </c>
      <c r="E36" s="258" t="s">
        <v>370</v>
      </c>
      <c r="F36" s="259">
        <v>309000</v>
      </c>
      <c r="G36" s="297"/>
      <c r="H36" s="259"/>
      <c r="I36" s="259"/>
      <c r="J36" s="259"/>
      <c r="K36" s="259">
        <v>309000</v>
      </c>
      <c r="L36" s="259">
        <v>309000</v>
      </c>
    </row>
    <row r="37" spans="1:12" ht="42" customHeight="1">
      <c r="A37" s="254" t="s">
        <v>885</v>
      </c>
      <c r="B37" s="252" t="s">
        <v>90</v>
      </c>
      <c r="C37" s="252" t="s">
        <v>46</v>
      </c>
      <c r="D37" s="252"/>
      <c r="E37" s="252" t="s">
        <v>39</v>
      </c>
      <c r="F37" s="255">
        <f>F38</f>
        <v>6933568.2599999998</v>
      </c>
      <c r="G37" s="295">
        <v>-432079.4</v>
      </c>
      <c r="H37" s="296" t="e">
        <f>H41+H48+#REF!+#REF!+#REF!+#REF!+#REF!+H58+#REF!+#REF!+H60</f>
        <v>#REF!</v>
      </c>
      <c r="I37" s="296" t="e">
        <f>I41+I48+#REF!+#REF!+#REF!+#REF!+#REF!+I58+#REF!+#REF!+I60</f>
        <v>#REF!</v>
      </c>
      <c r="J37" s="296" t="e">
        <f>J41+J48+#REF!+#REF!+#REF!+#REF!+#REF!+J58+#REF!+#REF!+J60</f>
        <v>#REF!</v>
      </c>
      <c r="K37" s="255" t="e">
        <f t="shared" ref="K37:L37" si="6">K38</f>
        <v>#REF!</v>
      </c>
      <c r="L37" s="255" t="e">
        <f t="shared" si="6"/>
        <v>#REF!</v>
      </c>
    </row>
    <row r="38" spans="1:12" ht="24" customHeight="1">
      <c r="A38" s="256" t="s">
        <v>197</v>
      </c>
      <c r="B38" s="252" t="s">
        <v>90</v>
      </c>
      <c r="C38" s="252" t="s">
        <v>46</v>
      </c>
      <c r="D38" s="252" t="s">
        <v>350</v>
      </c>
      <c r="E38" s="252"/>
      <c r="F38" s="255">
        <f>F39+F49+F52</f>
        <v>6933568.2599999998</v>
      </c>
      <c r="G38" s="295"/>
      <c r="H38" s="296"/>
      <c r="I38" s="296"/>
      <c r="J38" s="296"/>
      <c r="K38" s="255" t="e">
        <f>#REF!</f>
        <v>#REF!</v>
      </c>
      <c r="L38" s="255" t="e">
        <f>#REF!</f>
        <v>#REF!</v>
      </c>
    </row>
    <row r="39" spans="1:12" ht="25.5">
      <c r="A39" s="257" t="s">
        <v>357</v>
      </c>
      <c r="B39" s="258" t="s">
        <v>90</v>
      </c>
      <c r="C39" s="258" t="s">
        <v>46</v>
      </c>
      <c r="D39" s="262" t="s">
        <v>375</v>
      </c>
      <c r="E39" s="262" t="s">
        <v>358</v>
      </c>
      <c r="F39" s="259">
        <f>F40+F43+F47</f>
        <v>5588071.9199999999</v>
      </c>
      <c r="G39" s="313"/>
      <c r="H39" s="314"/>
      <c r="I39" s="314"/>
      <c r="J39" s="314"/>
      <c r="K39" s="259">
        <f t="shared" ref="K39:L39" si="7">K40+K43+K47</f>
        <v>2417392.42</v>
      </c>
      <c r="L39" s="259">
        <f t="shared" si="7"/>
        <v>2357392.42</v>
      </c>
    </row>
    <row r="40" spans="1:12" ht="15">
      <c r="A40" s="257" t="s">
        <v>359</v>
      </c>
      <c r="B40" s="258" t="s">
        <v>90</v>
      </c>
      <c r="C40" s="262" t="s">
        <v>46</v>
      </c>
      <c r="D40" s="262" t="s">
        <v>375</v>
      </c>
      <c r="E40" s="258" t="s">
        <v>360</v>
      </c>
      <c r="F40" s="259">
        <v>4211023.67</v>
      </c>
      <c r="G40" s="313"/>
      <c r="H40" s="314"/>
      <c r="I40" s="314"/>
      <c r="J40" s="314"/>
      <c r="K40" s="259">
        <f t="shared" ref="K40:L40" si="8">K41+K42</f>
        <v>1910000</v>
      </c>
      <c r="L40" s="259">
        <f t="shared" si="8"/>
        <v>1850000</v>
      </c>
    </row>
    <row r="41" spans="1:12" ht="15" hidden="1">
      <c r="A41" s="260" t="s">
        <v>361</v>
      </c>
      <c r="B41" s="258" t="s">
        <v>90</v>
      </c>
      <c r="C41" s="258" t="s">
        <v>46</v>
      </c>
      <c r="D41" s="262" t="s">
        <v>375</v>
      </c>
      <c r="E41" s="258" t="s">
        <v>360</v>
      </c>
      <c r="F41" s="259">
        <v>1900000</v>
      </c>
      <c r="G41" s="297"/>
      <c r="H41" s="259"/>
      <c r="I41" s="259"/>
      <c r="J41" s="259"/>
      <c r="K41" s="259">
        <v>1900000</v>
      </c>
      <c r="L41" s="259">
        <v>1845000</v>
      </c>
    </row>
    <row r="42" spans="1:12" ht="25.5" hidden="1">
      <c r="A42" s="261" t="s">
        <v>362</v>
      </c>
      <c r="B42" s="258" t="s">
        <v>90</v>
      </c>
      <c r="C42" s="262" t="s">
        <v>46</v>
      </c>
      <c r="D42" s="262" t="s">
        <v>375</v>
      </c>
      <c r="E42" s="262" t="s">
        <v>360</v>
      </c>
      <c r="F42" s="263">
        <v>10000</v>
      </c>
      <c r="G42" s="263"/>
      <c r="H42" s="298"/>
      <c r="I42" s="298"/>
      <c r="J42" s="298"/>
      <c r="K42" s="263">
        <v>10000</v>
      </c>
      <c r="L42" s="263">
        <v>5000</v>
      </c>
    </row>
    <row r="43" spans="1:12" ht="25.5">
      <c r="A43" s="260" t="s">
        <v>363</v>
      </c>
      <c r="B43" s="258" t="s">
        <v>90</v>
      </c>
      <c r="C43" s="262" t="s">
        <v>46</v>
      </c>
      <c r="D43" s="262" t="s">
        <v>376</v>
      </c>
      <c r="E43" s="262" t="s">
        <v>365</v>
      </c>
      <c r="F43" s="259">
        <v>0</v>
      </c>
      <c r="G43" s="313"/>
      <c r="H43" s="259"/>
      <c r="I43" s="259"/>
      <c r="J43" s="259"/>
      <c r="K43" s="259">
        <f t="shared" ref="K43:L43" si="9">K44+K45+K46</f>
        <v>3000</v>
      </c>
      <c r="L43" s="259">
        <f t="shared" si="9"/>
        <v>3000</v>
      </c>
    </row>
    <row r="44" spans="1:12" ht="15" hidden="1">
      <c r="A44" s="261" t="s">
        <v>366</v>
      </c>
      <c r="B44" s="258" t="s">
        <v>90</v>
      </c>
      <c r="C44" s="262" t="s">
        <v>46</v>
      </c>
      <c r="D44" s="262" t="s">
        <v>376</v>
      </c>
      <c r="E44" s="262" t="s">
        <v>365</v>
      </c>
      <c r="F44" s="263">
        <v>1000</v>
      </c>
      <c r="G44" s="262"/>
      <c r="H44" s="278"/>
      <c r="I44" s="299"/>
      <c r="J44" s="259"/>
      <c r="K44" s="263">
        <v>1000</v>
      </c>
      <c r="L44" s="263">
        <v>1000</v>
      </c>
    </row>
    <row r="45" spans="1:12" ht="37.5" hidden="1" customHeight="1">
      <c r="A45" s="261" t="s">
        <v>367</v>
      </c>
      <c r="B45" s="258" t="s">
        <v>90</v>
      </c>
      <c r="C45" s="262" t="s">
        <v>46</v>
      </c>
      <c r="D45" s="262" t="s">
        <v>376</v>
      </c>
      <c r="E45" s="262" t="s">
        <v>365</v>
      </c>
      <c r="F45" s="263">
        <v>1000</v>
      </c>
      <c r="G45" s="262"/>
      <c r="H45" s="278"/>
      <c r="I45" s="299"/>
      <c r="J45" s="259"/>
      <c r="K45" s="263">
        <v>1000</v>
      </c>
      <c r="L45" s="263">
        <v>1000</v>
      </c>
    </row>
    <row r="46" spans="1:12" ht="15" hidden="1">
      <c r="A46" s="261" t="s">
        <v>368</v>
      </c>
      <c r="B46" s="258" t="s">
        <v>90</v>
      </c>
      <c r="C46" s="262" t="s">
        <v>46</v>
      </c>
      <c r="D46" s="262" t="s">
        <v>376</v>
      </c>
      <c r="E46" s="262" t="s">
        <v>365</v>
      </c>
      <c r="F46" s="263">
        <v>1000</v>
      </c>
      <c r="G46" s="262"/>
      <c r="H46" s="278"/>
      <c r="I46" s="299"/>
      <c r="J46" s="259"/>
      <c r="K46" s="263">
        <v>1000</v>
      </c>
      <c r="L46" s="263">
        <v>1000</v>
      </c>
    </row>
    <row r="47" spans="1:12" ht="38.25">
      <c r="A47" s="257" t="s">
        <v>369</v>
      </c>
      <c r="B47" s="258" t="s">
        <v>90</v>
      </c>
      <c r="C47" s="262" t="s">
        <v>46</v>
      </c>
      <c r="D47" s="262" t="s">
        <v>375</v>
      </c>
      <c r="E47" s="262" t="s">
        <v>370</v>
      </c>
      <c r="F47" s="263">
        <f>F48</f>
        <v>1377048.25</v>
      </c>
      <c r="G47" s="262"/>
      <c r="H47" s="278"/>
      <c r="I47" s="299"/>
      <c r="J47" s="259"/>
      <c r="K47" s="263">
        <f t="shared" ref="K47:L47" si="10">K48</f>
        <v>504392.42</v>
      </c>
      <c r="L47" s="263">
        <f t="shared" si="10"/>
        <v>504392.42</v>
      </c>
    </row>
    <row r="48" spans="1:12" ht="28.5" customHeight="1">
      <c r="A48" s="260" t="s">
        <v>371</v>
      </c>
      <c r="B48" s="258" t="s">
        <v>90</v>
      </c>
      <c r="C48" s="258" t="s">
        <v>46</v>
      </c>
      <c r="D48" s="262" t="s">
        <v>375</v>
      </c>
      <c r="E48" s="258" t="s">
        <v>370</v>
      </c>
      <c r="F48" s="259">
        <v>1377048.25</v>
      </c>
      <c r="G48" s="297"/>
      <c r="H48" s="259"/>
      <c r="I48" s="259"/>
      <c r="J48" s="259"/>
      <c r="K48" s="259">
        <v>504392.42</v>
      </c>
      <c r="L48" s="259">
        <v>504392.42</v>
      </c>
    </row>
    <row r="49" spans="1:12" ht="27.75" customHeight="1">
      <c r="A49" s="257" t="s">
        <v>142</v>
      </c>
      <c r="B49" s="258" t="s">
        <v>90</v>
      </c>
      <c r="C49" s="258" t="s">
        <v>46</v>
      </c>
      <c r="D49" s="262" t="s">
        <v>376</v>
      </c>
      <c r="E49" s="258" t="s">
        <v>194</v>
      </c>
      <c r="F49" s="259">
        <f>F50+F51</f>
        <v>1324496.3400000001</v>
      </c>
      <c r="G49" s="297"/>
      <c r="H49" s="259"/>
      <c r="I49" s="259"/>
      <c r="J49" s="259"/>
      <c r="K49" s="259" t="e">
        <f t="shared" ref="K49:L49" si="11">K50</f>
        <v>#REF!</v>
      </c>
      <c r="L49" s="259" t="e">
        <f t="shared" si="11"/>
        <v>#REF!</v>
      </c>
    </row>
    <row r="50" spans="1:12" ht="15">
      <c r="A50" s="261" t="s">
        <v>377</v>
      </c>
      <c r="B50" s="258" t="s">
        <v>90</v>
      </c>
      <c r="C50" s="258" t="s">
        <v>46</v>
      </c>
      <c r="D50" s="262" t="s">
        <v>376</v>
      </c>
      <c r="E50" s="258" t="s">
        <v>378</v>
      </c>
      <c r="F50" s="259">
        <v>1221496.3400000001</v>
      </c>
      <c r="G50" s="297"/>
      <c r="H50" s="259"/>
      <c r="I50" s="259"/>
      <c r="J50" s="259"/>
      <c r="K50" s="259" t="e">
        <f>#REF!+#REF!+#REF!+#REF!+#REF!+#REF!+#REF!+#REF!+#REF!+#REF!+#REF!</f>
        <v>#REF!</v>
      </c>
      <c r="L50" s="259" t="e">
        <f>#REF!+#REF!+#REF!+#REF!+#REF!+#REF!+#REF!+#REF!+#REF!+#REF!+#REF!</f>
        <v>#REF!</v>
      </c>
    </row>
    <row r="51" spans="1:12" ht="15">
      <c r="A51" s="272" t="s">
        <v>628</v>
      </c>
      <c r="B51" s="258" t="s">
        <v>90</v>
      </c>
      <c r="C51" s="258" t="s">
        <v>46</v>
      </c>
      <c r="D51" s="321" t="s">
        <v>376</v>
      </c>
      <c r="E51" s="258" t="s">
        <v>617</v>
      </c>
      <c r="F51" s="259">
        <v>103000</v>
      </c>
      <c r="G51" s="297"/>
      <c r="H51" s="259"/>
      <c r="I51" s="259"/>
      <c r="J51" s="259"/>
      <c r="K51" s="259"/>
      <c r="L51" s="259"/>
    </row>
    <row r="52" spans="1:12" ht="15">
      <c r="A52" s="272" t="s">
        <v>145</v>
      </c>
      <c r="B52" s="258" t="s">
        <v>90</v>
      </c>
      <c r="C52" s="258" t="s">
        <v>46</v>
      </c>
      <c r="D52" s="258" t="s">
        <v>390</v>
      </c>
      <c r="E52" s="258" t="s">
        <v>207</v>
      </c>
      <c r="F52" s="259">
        <f>F53+F55</f>
        <v>21000</v>
      </c>
      <c r="G52" s="297"/>
      <c r="H52" s="259"/>
      <c r="I52" s="259"/>
      <c r="J52" s="259"/>
      <c r="K52" s="259" t="e">
        <f>K53+K55</f>
        <v>#REF!</v>
      </c>
      <c r="L52" s="259" t="e">
        <f>L53+L55</f>
        <v>#REF!</v>
      </c>
    </row>
    <row r="53" spans="1:12" ht="17.25" customHeight="1">
      <c r="A53" s="260" t="s">
        <v>593</v>
      </c>
      <c r="B53" s="258" t="s">
        <v>90</v>
      </c>
      <c r="C53" s="258" t="s">
        <v>46</v>
      </c>
      <c r="D53" s="258" t="s">
        <v>390</v>
      </c>
      <c r="E53" s="258" t="s">
        <v>594</v>
      </c>
      <c r="F53" s="259">
        <f>F54</f>
        <v>0</v>
      </c>
      <c r="G53" s="297"/>
      <c r="H53" s="259"/>
      <c r="I53" s="259"/>
      <c r="J53" s="259"/>
      <c r="K53" s="259" t="e">
        <f t="shared" ref="K53:L53" si="12">K54</f>
        <v>#REF!</v>
      </c>
      <c r="L53" s="259" t="e">
        <f t="shared" si="12"/>
        <v>#REF!</v>
      </c>
    </row>
    <row r="54" spans="1:12" ht="28.5" customHeight="1">
      <c r="A54" s="315" t="s">
        <v>595</v>
      </c>
      <c r="B54" s="258" t="s">
        <v>90</v>
      </c>
      <c r="C54" s="258" t="s">
        <v>46</v>
      </c>
      <c r="D54" s="258" t="s">
        <v>390</v>
      </c>
      <c r="E54" s="258" t="s">
        <v>596</v>
      </c>
      <c r="F54" s="259">
        <v>0</v>
      </c>
      <c r="G54" s="297"/>
      <c r="H54" s="259"/>
      <c r="I54" s="259"/>
      <c r="J54" s="259"/>
      <c r="K54" s="259" t="e">
        <f>#REF!</f>
        <v>#REF!</v>
      </c>
      <c r="L54" s="259" t="e">
        <f>#REF!</f>
        <v>#REF!</v>
      </c>
    </row>
    <row r="55" spans="1:12" ht="21.75" customHeight="1">
      <c r="A55" s="264" t="s">
        <v>206</v>
      </c>
      <c r="B55" s="258" t="s">
        <v>90</v>
      </c>
      <c r="C55" s="258" t="s">
        <v>46</v>
      </c>
      <c r="D55" s="258" t="s">
        <v>390</v>
      </c>
      <c r="E55" s="258" t="s">
        <v>391</v>
      </c>
      <c r="F55" s="259">
        <f>F56+F57+F59</f>
        <v>21000</v>
      </c>
      <c r="G55" s="297"/>
      <c r="H55" s="259"/>
      <c r="I55" s="259"/>
      <c r="J55" s="259"/>
      <c r="K55" s="259" t="e">
        <f>K56+K57+K59</f>
        <v>#REF!</v>
      </c>
      <c r="L55" s="259" t="e">
        <f>L56+L57+L59</f>
        <v>#REF!</v>
      </c>
    </row>
    <row r="56" spans="1:12" ht="15">
      <c r="A56" s="260" t="s">
        <v>392</v>
      </c>
      <c r="B56" s="258" t="s">
        <v>90</v>
      </c>
      <c r="C56" s="258" t="s">
        <v>46</v>
      </c>
      <c r="D56" s="258" t="s">
        <v>390</v>
      </c>
      <c r="E56" s="258" t="s">
        <v>393</v>
      </c>
      <c r="F56" s="259">
        <v>0</v>
      </c>
      <c r="G56" s="297"/>
      <c r="H56" s="259"/>
      <c r="I56" s="259"/>
      <c r="J56" s="259"/>
      <c r="K56" s="259" t="e">
        <f>#REF!</f>
        <v>#REF!</v>
      </c>
      <c r="L56" s="259" t="e">
        <f>#REF!</f>
        <v>#REF!</v>
      </c>
    </row>
    <row r="57" spans="1:12" ht="15">
      <c r="A57" s="266" t="s">
        <v>395</v>
      </c>
      <c r="B57" s="258" t="s">
        <v>90</v>
      </c>
      <c r="C57" s="262" t="s">
        <v>46</v>
      </c>
      <c r="D57" s="262" t="s">
        <v>390</v>
      </c>
      <c r="E57" s="262" t="s">
        <v>396</v>
      </c>
      <c r="F57" s="259">
        <v>15000</v>
      </c>
      <c r="G57" s="297"/>
      <c r="H57" s="259"/>
      <c r="I57" s="259"/>
      <c r="J57" s="259"/>
      <c r="K57" s="259">
        <f t="shared" ref="K57:L57" si="13">K58</f>
        <v>20000</v>
      </c>
      <c r="L57" s="259">
        <f t="shared" si="13"/>
        <v>20000</v>
      </c>
    </row>
    <row r="58" spans="1:12" ht="15" hidden="1">
      <c r="A58" s="264" t="s">
        <v>394</v>
      </c>
      <c r="B58" s="258" t="s">
        <v>90</v>
      </c>
      <c r="C58" s="258" t="s">
        <v>46</v>
      </c>
      <c r="D58" s="262" t="s">
        <v>390</v>
      </c>
      <c r="E58" s="258" t="s">
        <v>396</v>
      </c>
      <c r="F58" s="259">
        <v>20000</v>
      </c>
      <c r="G58" s="297"/>
      <c r="H58" s="259"/>
      <c r="I58" s="259"/>
      <c r="J58" s="259"/>
      <c r="K58" s="259">
        <v>20000</v>
      </c>
      <c r="L58" s="259">
        <v>20000</v>
      </c>
    </row>
    <row r="59" spans="1:12" ht="15">
      <c r="A59" s="260" t="s">
        <v>397</v>
      </c>
      <c r="B59" s="258" t="s">
        <v>90</v>
      </c>
      <c r="C59" s="262" t="s">
        <v>46</v>
      </c>
      <c r="D59" s="262" t="s">
        <v>390</v>
      </c>
      <c r="E59" s="262" t="s">
        <v>398</v>
      </c>
      <c r="F59" s="259">
        <v>6000</v>
      </c>
      <c r="G59" s="297"/>
      <c r="H59" s="259"/>
      <c r="I59" s="259"/>
      <c r="J59" s="259"/>
      <c r="K59" s="259">
        <f t="shared" ref="K59:L59" si="14">K60+K61+K62</f>
        <v>6000</v>
      </c>
      <c r="L59" s="259">
        <f t="shared" si="14"/>
        <v>6000</v>
      </c>
    </row>
    <row r="60" spans="1:12" ht="26.25" hidden="1">
      <c r="A60" s="265" t="s">
        <v>399</v>
      </c>
      <c r="B60" s="252" t="s">
        <v>90</v>
      </c>
      <c r="C60" s="258" t="s">
        <v>46</v>
      </c>
      <c r="D60" s="262" t="s">
        <v>390</v>
      </c>
      <c r="E60" s="258" t="s">
        <v>398</v>
      </c>
      <c r="F60" s="259">
        <v>1000</v>
      </c>
      <c r="G60" s="297"/>
      <c r="H60" s="259"/>
      <c r="I60" s="259"/>
      <c r="J60" s="259"/>
      <c r="K60" s="259">
        <v>1000</v>
      </c>
      <c r="L60" s="259">
        <v>1000</v>
      </c>
    </row>
    <row r="61" spans="1:12" ht="26.25" hidden="1">
      <c r="A61" s="267" t="s">
        <v>400</v>
      </c>
      <c r="B61" s="252" t="s">
        <v>90</v>
      </c>
      <c r="C61" s="258" t="s">
        <v>46</v>
      </c>
      <c r="D61" s="262" t="s">
        <v>390</v>
      </c>
      <c r="E61" s="258" t="s">
        <v>398</v>
      </c>
      <c r="F61" s="259">
        <v>1000</v>
      </c>
      <c r="G61" s="297"/>
      <c r="H61" s="259"/>
      <c r="I61" s="259"/>
      <c r="J61" s="259"/>
      <c r="K61" s="259">
        <v>1000</v>
      </c>
      <c r="L61" s="259">
        <v>1000</v>
      </c>
    </row>
    <row r="62" spans="1:12" ht="15" hidden="1">
      <c r="A62" s="260" t="s">
        <v>401</v>
      </c>
      <c r="B62" s="252" t="s">
        <v>90</v>
      </c>
      <c r="C62" s="258" t="s">
        <v>46</v>
      </c>
      <c r="D62" s="262" t="s">
        <v>390</v>
      </c>
      <c r="E62" s="258" t="s">
        <v>398</v>
      </c>
      <c r="F62" s="259">
        <v>4000</v>
      </c>
      <c r="G62" s="297"/>
      <c r="H62" s="259"/>
      <c r="I62" s="259"/>
      <c r="J62" s="259"/>
      <c r="K62" s="259">
        <v>4000</v>
      </c>
      <c r="L62" s="259">
        <v>4000</v>
      </c>
    </row>
    <row r="63" spans="1:12" ht="38.25">
      <c r="A63" s="254" t="s">
        <v>402</v>
      </c>
      <c r="B63" s="252" t="s">
        <v>90</v>
      </c>
      <c r="C63" s="252" t="s">
        <v>48</v>
      </c>
      <c r="D63" s="252" t="s">
        <v>403</v>
      </c>
      <c r="E63" s="252" t="s">
        <v>403</v>
      </c>
      <c r="F63" s="255">
        <f>F64</f>
        <v>1071028</v>
      </c>
      <c r="G63" s="297"/>
      <c r="H63" s="255">
        <f>H73</f>
        <v>0</v>
      </c>
      <c r="I63" s="255">
        <f>I73</f>
        <v>0</v>
      </c>
      <c r="J63" s="255">
        <f>J73</f>
        <v>0</v>
      </c>
      <c r="K63" s="255">
        <f t="shared" ref="K63:L64" si="15">K64</f>
        <v>709404.36</v>
      </c>
      <c r="L63" s="255">
        <f t="shared" si="15"/>
        <v>709404.36</v>
      </c>
    </row>
    <row r="64" spans="1:12" ht="15" hidden="1">
      <c r="A64" s="268" t="s">
        <v>141</v>
      </c>
      <c r="B64" s="252" t="s">
        <v>90</v>
      </c>
      <c r="C64" s="252" t="s">
        <v>48</v>
      </c>
      <c r="D64" s="249" t="s">
        <v>139</v>
      </c>
      <c r="E64" s="252"/>
      <c r="F64" s="255">
        <f>F65</f>
        <v>1071028</v>
      </c>
      <c r="G64" s="297"/>
      <c r="H64" s="255"/>
      <c r="I64" s="255"/>
      <c r="J64" s="255"/>
      <c r="K64" s="255">
        <f t="shared" si="15"/>
        <v>709404.36</v>
      </c>
      <c r="L64" s="255">
        <f t="shared" si="15"/>
        <v>709404.36</v>
      </c>
    </row>
    <row r="65" spans="1:12" ht="25.5" hidden="1">
      <c r="A65" s="268" t="s">
        <v>322</v>
      </c>
      <c r="B65" s="252" t="s">
        <v>90</v>
      </c>
      <c r="C65" s="252" t="s">
        <v>48</v>
      </c>
      <c r="D65" s="252" t="s">
        <v>138</v>
      </c>
      <c r="E65" s="252"/>
      <c r="F65" s="255">
        <f>F66+F70</f>
        <v>1071028</v>
      </c>
      <c r="G65" s="297"/>
      <c r="H65" s="255"/>
      <c r="I65" s="255"/>
      <c r="J65" s="255"/>
      <c r="K65" s="255">
        <f t="shared" ref="K65:L65" si="16">K66+K70</f>
        <v>709404.36</v>
      </c>
      <c r="L65" s="255">
        <f t="shared" si="16"/>
        <v>709404.36</v>
      </c>
    </row>
    <row r="66" spans="1:12" ht="25.5" hidden="1">
      <c r="A66" s="268" t="s">
        <v>324</v>
      </c>
      <c r="B66" s="252" t="s">
        <v>90</v>
      </c>
      <c r="C66" s="252" t="s">
        <v>48</v>
      </c>
      <c r="D66" s="252" t="s">
        <v>404</v>
      </c>
      <c r="E66" s="252"/>
      <c r="F66" s="255">
        <f>F67</f>
        <v>147553</v>
      </c>
      <c r="G66" s="297"/>
      <c r="H66" s="255"/>
      <c r="I66" s="255"/>
      <c r="J66" s="255"/>
      <c r="K66" s="255">
        <f t="shared" ref="K66:L68" si="17">K67</f>
        <v>82341.86</v>
      </c>
      <c r="L66" s="255">
        <f t="shared" si="17"/>
        <v>82341.86</v>
      </c>
    </row>
    <row r="67" spans="1:12" ht="15">
      <c r="A67" s="261" t="s">
        <v>144</v>
      </c>
      <c r="B67" s="258" t="s">
        <v>90</v>
      </c>
      <c r="C67" s="258" t="s">
        <v>48</v>
      </c>
      <c r="D67" s="258" t="s">
        <v>404</v>
      </c>
      <c r="E67" s="258" t="s">
        <v>325</v>
      </c>
      <c r="F67" s="259">
        <f>F68</f>
        <v>147553</v>
      </c>
      <c r="G67" s="297"/>
      <c r="H67" s="259"/>
      <c r="I67" s="259"/>
      <c r="J67" s="259"/>
      <c r="K67" s="259">
        <f t="shared" si="17"/>
        <v>82341.86</v>
      </c>
      <c r="L67" s="259">
        <f t="shared" si="17"/>
        <v>82341.86</v>
      </c>
    </row>
    <row r="68" spans="1:12" ht="15">
      <c r="A68" s="261" t="s">
        <v>159</v>
      </c>
      <c r="B68" s="258" t="s">
        <v>90</v>
      </c>
      <c r="C68" s="258" t="s">
        <v>48</v>
      </c>
      <c r="D68" s="258" t="s">
        <v>404</v>
      </c>
      <c r="E68" s="258" t="s">
        <v>405</v>
      </c>
      <c r="F68" s="259">
        <v>147553</v>
      </c>
      <c r="G68" s="297"/>
      <c r="H68" s="259"/>
      <c r="I68" s="259"/>
      <c r="J68" s="259"/>
      <c r="K68" s="259">
        <f t="shared" si="17"/>
        <v>82341.86</v>
      </c>
      <c r="L68" s="259">
        <f t="shared" si="17"/>
        <v>82341.86</v>
      </c>
    </row>
    <row r="69" spans="1:12" ht="25.5" hidden="1">
      <c r="A69" s="260" t="s">
        <v>406</v>
      </c>
      <c r="B69" s="258" t="s">
        <v>90</v>
      </c>
      <c r="C69" s="258" t="s">
        <v>48</v>
      </c>
      <c r="D69" s="258" t="s">
        <v>404</v>
      </c>
      <c r="E69" s="258" t="s">
        <v>405</v>
      </c>
      <c r="F69" s="259">
        <v>82341.86</v>
      </c>
      <c r="G69" s="297"/>
      <c r="H69" s="259"/>
      <c r="I69" s="259"/>
      <c r="J69" s="259"/>
      <c r="K69" s="259">
        <v>82341.86</v>
      </c>
      <c r="L69" s="259">
        <v>82341.86</v>
      </c>
    </row>
    <row r="70" spans="1:12" ht="25.5" hidden="1">
      <c r="A70" s="261" t="s">
        <v>326</v>
      </c>
      <c r="B70" s="258" t="s">
        <v>90</v>
      </c>
      <c r="C70" s="258" t="s">
        <v>48</v>
      </c>
      <c r="D70" s="258" t="s">
        <v>407</v>
      </c>
      <c r="E70" s="258"/>
      <c r="F70" s="259">
        <f>F71</f>
        <v>923475</v>
      </c>
      <c r="G70" s="297"/>
      <c r="H70" s="259"/>
      <c r="I70" s="259"/>
      <c r="J70" s="259"/>
      <c r="K70" s="259">
        <f t="shared" ref="K70:L72" si="18">K71</f>
        <v>627062.5</v>
      </c>
      <c r="L70" s="259">
        <f t="shared" si="18"/>
        <v>627062.5</v>
      </c>
    </row>
    <row r="71" spans="1:12" ht="15">
      <c r="A71" s="261" t="s">
        <v>144</v>
      </c>
      <c r="B71" s="258" t="s">
        <v>90</v>
      </c>
      <c r="C71" s="258" t="s">
        <v>48</v>
      </c>
      <c r="D71" s="258" t="s">
        <v>407</v>
      </c>
      <c r="E71" s="258" t="s">
        <v>325</v>
      </c>
      <c r="F71" s="259">
        <f>F72</f>
        <v>923475</v>
      </c>
      <c r="G71" s="297"/>
      <c r="H71" s="259"/>
      <c r="I71" s="259"/>
      <c r="J71" s="259"/>
      <c r="K71" s="259">
        <f t="shared" si="18"/>
        <v>627062.5</v>
      </c>
      <c r="L71" s="259">
        <f t="shared" si="18"/>
        <v>627062.5</v>
      </c>
    </row>
    <row r="72" spans="1:12" ht="15">
      <c r="A72" s="261" t="s">
        <v>159</v>
      </c>
      <c r="B72" s="258" t="s">
        <v>90</v>
      </c>
      <c r="C72" s="258" t="s">
        <v>48</v>
      </c>
      <c r="D72" s="258" t="s">
        <v>407</v>
      </c>
      <c r="E72" s="258" t="s">
        <v>405</v>
      </c>
      <c r="F72" s="259">
        <v>923475</v>
      </c>
      <c r="G72" s="297"/>
      <c r="H72" s="259"/>
      <c r="I72" s="259"/>
      <c r="J72" s="259"/>
      <c r="K72" s="259">
        <f t="shared" si="18"/>
        <v>627062.5</v>
      </c>
      <c r="L72" s="259">
        <f t="shared" si="18"/>
        <v>627062.5</v>
      </c>
    </row>
    <row r="73" spans="1:12" ht="25.5" hidden="1">
      <c r="A73" s="260" t="s">
        <v>406</v>
      </c>
      <c r="B73" s="252" t="s">
        <v>90</v>
      </c>
      <c r="C73" s="258" t="s">
        <v>48</v>
      </c>
      <c r="D73" s="258" t="s">
        <v>407</v>
      </c>
      <c r="E73" s="258" t="s">
        <v>405</v>
      </c>
      <c r="F73" s="259">
        <v>627062.5</v>
      </c>
      <c r="G73" s="297"/>
      <c r="H73" s="259"/>
      <c r="I73" s="259"/>
      <c r="J73" s="259"/>
      <c r="K73" s="259">
        <v>627062.5</v>
      </c>
      <c r="L73" s="259">
        <v>627062.5</v>
      </c>
    </row>
    <row r="74" spans="1:12" ht="0.6" customHeight="1">
      <c r="A74" s="254" t="s">
        <v>408</v>
      </c>
      <c r="B74" s="252" t="s">
        <v>90</v>
      </c>
      <c r="C74" s="252" t="s">
        <v>409</v>
      </c>
      <c r="D74" s="252"/>
      <c r="E74" s="252"/>
      <c r="F74" s="255">
        <f>F75+F78</f>
        <v>0</v>
      </c>
      <c r="G74" s="297"/>
      <c r="H74" s="255">
        <f>H75+H78</f>
        <v>142040.6</v>
      </c>
      <c r="I74" s="259"/>
      <c r="J74" s="259"/>
      <c r="K74" s="255"/>
      <c r="L74" s="255"/>
    </row>
    <row r="75" spans="1:12" ht="28.15" hidden="1" customHeight="1">
      <c r="A75" s="254" t="s">
        <v>679</v>
      </c>
      <c r="B75" s="252" t="s">
        <v>90</v>
      </c>
      <c r="C75" s="252" t="s">
        <v>409</v>
      </c>
      <c r="D75" s="252" t="s">
        <v>410</v>
      </c>
      <c r="E75" s="252"/>
      <c r="F75" s="255">
        <f>F76</f>
        <v>0</v>
      </c>
      <c r="G75" s="303"/>
      <c r="H75" s="259">
        <v>108206</v>
      </c>
      <c r="I75" s="259"/>
      <c r="J75" s="259"/>
      <c r="K75" s="259"/>
      <c r="L75" s="259"/>
    </row>
    <row r="76" spans="1:12" ht="19.149999999999999" hidden="1" customHeight="1">
      <c r="A76" s="257" t="s">
        <v>145</v>
      </c>
      <c r="B76" s="252" t="s">
        <v>90</v>
      </c>
      <c r="C76" s="258" t="s">
        <v>409</v>
      </c>
      <c r="D76" s="258" t="s">
        <v>410</v>
      </c>
      <c r="E76" s="258" t="s">
        <v>207</v>
      </c>
      <c r="F76" s="259">
        <f>F77</f>
        <v>0</v>
      </c>
      <c r="G76" s="303"/>
      <c r="H76" s="259"/>
      <c r="I76" s="259"/>
      <c r="J76" s="259"/>
      <c r="K76" s="259"/>
      <c r="L76" s="259"/>
    </row>
    <row r="77" spans="1:12" ht="18.600000000000001" hidden="1" customHeight="1">
      <c r="A77" s="260" t="s">
        <v>485</v>
      </c>
      <c r="B77" s="252" t="s">
        <v>90</v>
      </c>
      <c r="C77" s="258" t="s">
        <v>409</v>
      </c>
      <c r="D77" s="258" t="s">
        <v>410</v>
      </c>
      <c r="E77" s="258" t="s">
        <v>411</v>
      </c>
      <c r="F77" s="259">
        <v>0</v>
      </c>
      <c r="G77" s="303"/>
      <c r="H77" s="259"/>
      <c r="I77" s="259"/>
      <c r="J77" s="259"/>
      <c r="K77" s="259"/>
      <c r="L77" s="259"/>
    </row>
    <row r="78" spans="1:12" ht="28.15" hidden="1" customHeight="1">
      <c r="A78" s="254" t="s">
        <v>694</v>
      </c>
      <c r="B78" s="252" t="s">
        <v>90</v>
      </c>
      <c r="C78" s="252" t="s">
        <v>409</v>
      </c>
      <c r="D78" s="252" t="s">
        <v>412</v>
      </c>
      <c r="E78" s="252"/>
      <c r="F78" s="255">
        <f>F79</f>
        <v>0</v>
      </c>
      <c r="G78" s="297"/>
      <c r="H78" s="259">
        <v>33834.6</v>
      </c>
      <c r="I78" s="259"/>
      <c r="J78" s="259"/>
      <c r="K78" s="259"/>
      <c r="L78" s="259"/>
    </row>
    <row r="79" spans="1:12" ht="28.15" hidden="1" customHeight="1">
      <c r="A79" s="257" t="s">
        <v>145</v>
      </c>
      <c r="B79" s="252" t="s">
        <v>90</v>
      </c>
      <c r="C79" s="258" t="s">
        <v>409</v>
      </c>
      <c r="D79" s="258" t="s">
        <v>412</v>
      </c>
      <c r="E79" s="258" t="s">
        <v>207</v>
      </c>
      <c r="F79" s="259">
        <f>F80</f>
        <v>0</v>
      </c>
      <c r="G79" s="297"/>
      <c r="H79" s="259"/>
      <c r="I79" s="259"/>
      <c r="J79" s="259"/>
      <c r="K79" s="259"/>
      <c r="L79" s="259"/>
    </row>
    <row r="80" spans="1:12" ht="15" hidden="1">
      <c r="A80" s="260" t="s">
        <v>485</v>
      </c>
      <c r="B80" s="252" t="s">
        <v>90</v>
      </c>
      <c r="C80" s="258" t="s">
        <v>409</v>
      </c>
      <c r="D80" s="258" t="s">
        <v>412</v>
      </c>
      <c r="E80" s="258" t="s">
        <v>411</v>
      </c>
      <c r="F80" s="259">
        <v>0</v>
      </c>
      <c r="G80" s="297"/>
      <c r="H80" s="259"/>
      <c r="I80" s="259"/>
      <c r="J80" s="259"/>
      <c r="K80" s="259"/>
      <c r="L80" s="259"/>
    </row>
    <row r="81" spans="1:12" ht="15" hidden="1">
      <c r="A81" s="254" t="s">
        <v>413</v>
      </c>
      <c r="B81" s="252" t="s">
        <v>90</v>
      </c>
      <c r="C81" s="252" t="s">
        <v>50</v>
      </c>
      <c r="D81" s="258" t="s">
        <v>412</v>
      </c>
      <c r="E81" s="252" t="s">
        <v>39</v>
      </c>
      <c r="F81" s="255">
        <f>F82</f>
        <v>7000</v>
      </c>
      <c r="G81" s="297">
        <v>-20000</v>
      </c>
      <c r="H81" s="296">
        <f>H86</f>
        <v>0</v>
      </c>
      <c r="I81" s="296">
        <f>I86</f>
        <v>0</v>
      </c>
      <c r="J81" s="296">
        <f>J86</f>
        <v>0</v>
      </c>
      <c r="K81" s="255">
        <f t="shared" ref="K81:L85" si="19">K82</f>
        <v>5000</v>
      </c>
      <c r="L81" s="255">
        <f t="shared" si="19"/>
        <v>5000</v>
      </c>
    </row>
    <row r="82" spans="1:12" ht="15">
      <c r="A82" s="261" t="s">
        <v>141</v>
      </c>
      <c r="B82" s="258" t="s">
        <v>90</v>
      </c>
      <c r="C82" s="258" t="s">
        <v>50</v>
      </c>
      <c r="D82" s="262" t="s">
        <v>139</v>
      </c>
      <c r="E82" s="258"/>
      <c r="F82" s="259">
        <f>F83</f>
        <v>7000</v>
      </c>
      <c r="G82" s="297"/>
      <c r="H82" s="314"/>
      <c r="I82" s="314"/>
      <c r="J82" s="314"/>
      <c r="K82" s="259">
        <f t="shared" si="19"/>
        <v>5000</v>
      </c>
      <c r="L82" s="259">
        <f t="shared" si="19"/>
        <v>5000</v>
      </c>
    </row>
    <row r="83" spans="1:12" ht="25.5" hidden="1">
      <c r="A83" s="257" t="s">
        <v>414</v>
      </c>
      <c r="B83" s="258" t="s">
        <v>90</v>
      </c>
      <c r="C83" s="262" t="s">
        <v>50</v>
      </c>
      <c r="D83" s="262" t="s">
        <v>415</v>
      </c>
      <c r="E83" s="258"/>
      <c r="F83" s="259">
        <f>F84</f>
        <v>7000</v>
      </c>
      <c r="G83" s="297"/>
      <c r="H83" s="314"/>
      <c r="I83" s="314"/>
      <c r="J83" s="314"/>
      <c r="K83" s="259">
        <f t="shared" si="19"/>
        <v>5000</v>
      </c>
      <c r="L83" s="259">
        <f t="shared" si="19"/>
        <v>5000</v>
      </c>
    </row>
    <row r="84" spans="1:12" ht="15">
      <c r="A84" s="257" t="s">
        <v>145</v>
      </c>
      <c r="B84" s="258" t="s">
        <v>90</v>
      </c>
      <c r="C84" s="258" t="s">
        <v>50</v>
      </c>
      <c r="D84" s="262" t="s">
        <v>415</v>
      </c>
      <c r="E84" s="258" t="s">
        <v>207</v>
      </c>
      <c r="F84" s="259">
        <f>F85</f>
        <v>7000</v>
      </c>
      <c r="G84" s="297"/>
      <c r="H84" s="314"/>
      <c r="I84" s="314"/>
      <c r="J84" s="314"/>
      <c r="K84" s="259">
        <f t="shared" si="19"/>
        <v>5000</v>
      </c>
      <c r="L84" s="259">
        <f t="shared" si="19"/>
        <v>5000</v>
      </c>
    </row>
    <row r="85" spans="1:12" ht="15">
      <c r="A85" s="257" t="s">
        <v>416</v>
      </c>
      <c r="B85" s="258" t="s">
        <v>90</v>
      </c>
      <c r="C85" s="258" t="s">
        <v>50</v>
      </c>
      <c r="D85" s="262" t="s">
        <v>415</v>
      </c>
      <c r="E85" s="258" t="s">
        <v>417</v>
      </c>
      <c r="F85" s="259">
        <v>7000</v>
      </c>
      <c r="G85" s="297"/>
      <c r="H85" s="314"/>
      <c r="I85" s="314"/>
      <c r="J85" s="314"/>
      <c r="K85" s="259">
        <f t="shared" si="19"/>
        <v>5000</v>
      </c>
      <c r="L85" s="259">
        <f t="shared" si="19"/>
        <v>5000</v>
      </c>
    </row>
    <row r="86" spans="1:12" ht="26.25" hidden="1">
      <c r="A86" s="265" t="s">
        <v>389</v>
      </c>
      <c r="B86" s="252" t="s">
        <v>90</v>
      </c>
      <c r="C86" s="258" t="s">
        <v>50</v>
      </c>
      <c r="D86" s="262" t="s">
        <v>415</v>
      </c>
      <c r="E86" s="258" t="s">
        <v>417</v>
      </c>
      <c r="F86" s="259">
        <v>5000</v>
      </c>
      <c r="G86" s="297"/>
      <c r="H86" s="259"/>
      <c r="I86" s="259"/>
      <c r="J86" s="259"/>
      <c r="K86" s="259">
        <v>5000</v>
      </c>
      <c r="L86" s="259">
        <v>5000</v>
      </c>
    </row>
    <row r="87" spans="1:12" ht="15">
      <c r="A87" s="269" t="s">
        <v>108</v>
      </c>
      <c r="B87" s="252" t="s">
        <v>90</v>
      </c>
      <c r="C87" s="252" t="s">
        <v>109</v>
      </c>
      <c r="D87" s="252" t="s">
        <v>403</v>
      </c>
      <c r="E87" s="252" t="s">
        <v>403</v>
      </c>
      <c r="F87" s="255">
        <f>F88+F95</f>
        <v>136700</v>
      </c>
      <c r="G87" s="302"/>
      <c r="H87" s="255">
        <f>H93</f>
        <v>700</v>
      </c>
      <c r="I87" s="255">
        <f>I93</f>
        <v>700</v>
      </c>
      <c r="J87" s="255">
        <f>J93</f>
        <v>700</v>
      </c>
      <c r="K87" s="255">
        <f t="shared" ref="K87:L87" si="20">K88+K95</f>
        <v>30700</v>
      </c>
      <c r="L87" s="255">
        <f t="shared" si="20"/>
        <v>30700</v>
      </c>
    </row>
    <row r="88" spans="1:12" ht="15" hidden="1">
      <c r="A88" s="254" t="s">
        <v>141</v>
      </c>
      <c r="B88" s="252" t="s">
        <v>90</v>
      </c>
      <c r="C88" s="252" t="s">
        <v>109</v>
      </c>
      <c r="D88" s="252" t="s">
        <v>140</v>
      </c>
      <c r="E88" s="252"/>
      <c r="F88" s="255">
        <f>F89</f>
        <v>700</v>
      </c>
      <c r="G88" s="302"/>
      <c r="H88" s="255"/>
      <c r="I88" s="255"/>
      <c r="J88" s="255"/>
      <c r="K88" s="255">
        <f t="shared" ref="K88:L92" si="21">K89</f>
        <v>700</v>
      </c>
      <c r="L88" s="255">
        <f t="shared" si="21"/>
        <v>700</v>
      </c>
    </row>
    <row r="89" spans="1:12" ht="76.5">
      <c r="A89" s="316" t="s">
        <v>114</v>
      </c>
      <c r="B89" s="258" t="s">
        <v>90</v>
      </c>
      <c r="C89" s="258" t="s">
        <v>109</v>
      </c>
      <c r="D89" s="258" t="s">
        <v>637</v>
      </c>
      <c r="E89" s="258"/>
      <c r="F89" s="259">
        <f>F90</f>
        <v>700</v>
      </c>
      <c r="G89" s="297"/>
      <c r="H89" s="259"/>
      <c r="I89" s="259"/>
      <c r="J89" s="259"/>
      <c r="K89" s="259">
        <f t="shared" si="21"/>
        <v>700</v>
      </c>
      <c r="L89" s="259">
        <f t="shared" si="21"/>
        <v>700</v>
      </c>
    </row>
    <row r="90" spans="1:12" ht="25.5">
      <c r="A90" s="270" t="s">
        <v>418</v>
      </c>
      <c r="B90" s="258" t="s">
        <v>90</v>
      </c>
      <c r="C90" s="258" t="s">
        <v>109</v>
      </c>
      <c r="D90" s="258" t="s">
        <v>637</v>
      </c>
      <c r="E90" s="258" t="s">
        <v>194</v>
      </c>
      <c r="F90" s="259">
        <f>F91</f>
        <v>700</v>
      </c>
      <c r="G90" s="297"/>
      <c r="H90" s="259"/>
      <c r="I90" s="259"/>
      <c r="J90" s="259"/>
      <c r="K90" s="259">
        <f t="shared" si="21"/>
        <v>700</v>
      </c>
      <c r="L90" s="259">
        <f t="shared" si="21"/>
        <v>700</v>
      </c>
    </row>
    <row r="91" spans="1:12" ht="25.5" hidden="1">
      <c r="A91" s="270" t="s">
        <v>419</v>
      </c>
      <c r="B91" s="258" t="s">
        <v>90</v>
      </c>
      <c r="C91" s="258" t="s">
        <v>109</v>
      </c>
      <c r="D91" s="258" t="s">
        <v>637</v>
      </c>
      <c r="E91" s="258" t="s">
        <v>420</v>
      </c>
      <c r="F91" s="259">
        <f>F92</f>
        <v>700</v>
      </c>
      <c r="G91" s="297"/>
      <c r="H91" s="259"/>
      <c r="I91" s="259"/>
      <c r="J91" s="259"/>
      <c r="K91" s="259">
        <f t="shared" si="21"/>
        <v>700</v>
      </c>
      <c r="L91" s="259">
        <f t="shared" si="21"/>
        <v>700</v>
      </c>
    </row>
    <row r="92" spans="1:12" ht="15">
      <c r="A92" s="261" t="s">
        <v>377</v>
      </c>
      <c r="B92" s="258" t="s">
        <v>90</v>
      </c>
      <c r="C92" s="258" t="s">
        <v>109</v>
      </c>
      <c r="D92" s="258" t="s">
        <v>637</v>
      </c>
      <c r="E92" s="258" t="s">
        <v>378</v>
      </c>
      <c r="F92" s="259">
        <f>F93</f>
        <v>700</v>
      </c>
      <c r="G92" s="297"/>
      <c r="H92" s="259"/>
      <c r="I92" s="259"/>
      <c r="J92" s="259"/>
      <c r="K92" s="259">
        <f t="shared" si="21"/>
        <v>700</v>
      </c>
      <c r="L92" s="259">
        <f t="shared" si="21"/>
        <v>700</v>
      </c>
    </row>
    <row r="93" spans="1:12" ht="25.5" hidden="1">
      <c r="A93" s="261" t="s">
        <v>389</v>
      </c>
      <c r="B93" s="258" t="s">
        <v>90</v>
      </c>
      <c r="C93" s="258" t="s">
        <v>109</v>
      </c>
      <c r="D93" s="258" t="s">
        <v>319</v>
      </c>
      <c r="E93" s="258" t="s">
        <v>378</v>
      </c>
      <c r="F93" s="259">
        <v>700</v>
      </c>
      <c r="G93" s="297"/>
      <c r="H93" s="259">
        <v>700</v>
      </c>
      <c r="I93" s="259">
        <v>700</v>
      </c>
      <c r="J93" s="259">
        <v>700</v>
      </c>
      <c r="K93" s="259">
        <v>700</v>
      </c>
      <c r="L93" s="259">
        <v>700</v>
      </c>
    </row>
    <row r="94" spans="1:12" ht="25.5">
      <c r="A94" s="257" t="s">
        <v>197</v>
      </c>
      <c r="B94" s="258" t="s">
        <v>90</v>
      </c>
      <c r="C94" s="258" t="s">
        <v>109</v>
      </c>
      <c r="D94" s="258" t="s">
        <v>350</v>
      </c>
      <c r="E94" s="258"/>
      <c r="F94" s="259">
        <f t="shared" ref="F94:F99" si="22">F95</f>
        <v>136000</v>
      </c>
      <c r="G94" s="297"/>
      <c r="H94" s="259"/>
      <c r="I94" s="259"/>
      <c r="J94" s="259"/>
      <c r="K94" s="259">
        <f t="shared" ref="K94:L100" si="23">K95</f>
        <v>30000</v>
      </c>
      <c r="L94" s="259">
        <f t="shared" si="23"/>
        <v>30000</v>
      </c>
    </row>
    <row r="95" spans="1:12" ht="15">
      <c r="A95" s="271" t="s">
        <v>209</v>
      </c>
      <c r="B95" s="258" t="s">
        <v>90</v>
      </c>
      <c r="C95" s="258" t="s">
        <v>109</v>
      </c>
      <c r="D95" s="258" t="s">
        <v>421</v>
      </c>
      <c r="E95" s="258"/>
      <c r="F95" s="259">
        <f t="shared" si="22"/>
        <v>136000</v>
      </c>
      <c r="G95" s="297"/>
      <c r="H95" s="259"/>
      <c r="I95" s="259"/>
      <c r="J95" s="259"/>
      <c r="K95" s="259">
        <f t="shared" si="23"/>
        <v>30000</v>
      </c>
      <c r="L95" s="259">
        <f t="shared" si="23"/>
        <v>30000</v>
      </c>
    </row>
    <row r="96" spans="1:12" ht="15" hidden="1">
      <c r="A96" s="271" t="s">
        <v>422</v>
      </c>
      <c r="B96" s="258" t="s">
        <v>90</v>
      </c>
      <c r="C96" s="258" t="s">
        <v>109</v>
      </c>
      <c r="D96" s="258" t="s">
        <v>423</v>
      </c>
      <c r="E96" s="258"/>
      <c r="F96" s="259">
        <f t="shared" si="22"/>
        <v>136000</v>
      </c>
      <c r="G96" s="297"/>
      <c r="H96" s="259"/>
      <c r="I96" s="259"/>
      <c r="J96" s="259"/>
      <c r="K96" s="259">
        <f t="shared" si="23"/>
        <v>30000</v>
      </c>
      <c r="L96" s="259">
        <f t="shared" si="23"/>
        <v>30000</v>
      </c>
    </row>
    <row r="97" spans="1:12" ht="63.75" hidden="1">
      <c r="A97" s="272" t="s">
        <v>597</v>
      </c>
      <c r="B97" s="258" t="s">
        <v>90</v>
      </c>
      <c r="C97" s="258" t="s">
        <v>109</v>
      </c>
      <c r="D97" s="258" t="s">
        <v>425</v>
      </c>
      <c r="E97" s="258"/>
      <c r="F97" s="259">
        <f t="shared" si="22"/>
        <v>136000</v>
      </c>
      <c r="G97" s="297"/>
      <c r="H97" s="259"/>
      <c r="I97" s="259"/>
      <c r="J97" s="259"/>
      <c r="K97" s="259">
        <f t="shared" si="23"/>
        <v>30000</v>
      </c>
      <c r="L97" s="259">
        <f t="shared" si="23"/>
        <v>30000</v>
      </c>
    </row>
    <row r="98" spans="1:12" ht="25.5">
      <c r="A98" s="270" t="s">
        <v>418</v>
      </c>
      <c r="B98" s="258" t="s">
        <v>90</v>
      </c>
      <c r="C98" s="258" t="s">
        <v>109</v>
      </c>
      <c r="D98" s="258" t="s">
        <v>425</v>
      </c>
      <c r="E98" s="258" t="s">
        <v>194</v>
      </c>
      <c r="F98" s="259">
        <f t="shared" si="22"/>
        <v>136000</v>
      </c>
      <c r="G98" s="297"/>
      <c r="H98" s="259"/>
      <c r="I98" s="259"/>
      <c r="J98" s="259"/>
      <c r="K98" s="259">
        <f t="shared" si="23"/>
        <v>30000</v>
      </c>
      <c r="L98" s="259">
        <f t="shared" si="23"/>
        <v>30000</v>
      </c>
    </row>
    <row r="99" spans="1:12" ht="25.5" hidden="1">
      <c r="A99" s="270" t="s">
        <v>419</v>
      </c>
      <c r="B99" s="258" t="s">
        <v>90</v>
      </c>
      <c r="C99" s="258" t="s">
        <v>109</v>
      </c>
      <c r="D99" s="258" t="s">
        <v>425</v>
      </c>
      <c r="E99" s="258" t="s">
        <v>420</v>
      </c>
      <c r="F99" s="259">
        <f t="shared" si="22"/>
        <v>136000</v>
      </c>
      <c r="G99" s="297"/>
      <c r="H99" s="259"/>
      <c r="I99" s="259"/>
      <c r="J99" s="259"/>
      <c r="K99" s="259">
        <f t="shared" si="23"/>
        <v>30000</v>
      </c>
      <c r="L99" s="259">
        <f t="shared" si="23"/>
        <v>30000</v>
      </c>
    </row>
    <row r="100" spans="1:12" ht="25.5">
      <c r="A100" s="261" t="s">
        <v>426</v>
      </c>
      <c r="B100" s="258" t="s">
        <v>90</v>
      </c>
      <c r="C100" s="258" t="s">
        <v>109</v>
      </c>
      <c r="D100" s="258" t="s">
        <v>425</v>
      </c>
      <c r="E100" s="258" t="s">
        <v>378</v>
      </c>
      <c r="F100" s="259">
        <v>136000</v>
      </c>
      <c r="G100" s="297"/>
      <c r="H100" s="259"/>
      <c r="I100" s="259"/>
      <c r="J100" s="259"/>
      <c r="K100" s="259">
        <f t="shared" si="23"/>
        <v>30000</v>
      </c>
      <c r="L100" s="259">
        <f t="shared" si="23"/>
        <v>30000</v>
      </c>
    </row>
    <row r="101" spans="1:12" ht="15" hidden="1">
      <c r="A101" s="273" t="s">
        <v>383</v>
      </c>
      <c r="B101" s="252" t="s">
        <v>90</v>
      </c>
      <c r="C101" s="258" t="s">
        <v>109</v>
      </c>
      <c r="D101" s="258" t="s">
        <v>425</v>
      </c>
      <c r="E101" s="258" t="s">
        <v>378</v>
      </c>
      <c r="F101" s="259">
        <v>30000</v>
      </c>
      <c r="G101" s="297"/>
      <c r="H101" s="259"/>
      <c r="I101" s="259"/>
      <c r="J101" s="259"/>
      <c r="K101" s="259">
        <v>30000</v>
      </c>
      <c r="L101" s="259">
        <v>30000</v>
      </c>
    </row>
    <row r="102" spans="1:12" ht="15">
      <c r="A102" s="254" t="s">
        <v>87</v>
      </c>
      <c r="B102" s="252" t="s">
        <v>90</v>
      </c>
      <c r="C102" s="252" t="s">
        <v>88</v>
      </c>
      <c r="D102" s="252"/>
      <c r="E102" s="252"/>
      <c r="F102" s="255">
        <f>F103</f>
        <v>209800</v>
      </c>
      <c r="G102" s="295">
        <v>0</v>
      </c>
      <c r="H102" s="255">
        <f>H103</f>
        <v>0</v>
      </c>
      <c r="I102" s="255">
        <f>I103</f>
        <v>0</v>
      </c>
      <c r="J102" s="255">
        <f>J103</f>
        <v>0</v>
      </c>
      <c r="K102" s="255">
        <f t="shared" ref="K102:L106" si="24">K103</f>
        <v>126699.99999999999</v>
      </c>
      <c r="L102" s="255">
        <f t="shared" si="24"/>
        <v>129599.99999999999</v>
      </c>
    </row>
    <row r="103" spans="1:12" ht="15">
      <c r="A103" s="254" t="s">
        <v>427</v>
      </c>
      <c r="B103" s="252" t="s">
        <v>90</v>
      </c>
      <c r="C103" s="252" t="s">
        <v>85</v>
      </c>
      <c r="D103" s="252"/>
      <c r="E103" s="252" t="s">
        <v>39</v>
      </c>
      <c r="F103" s="255">
        <f>F104</f>
        <v>209800</v>
      </c>
      <c r="G103" s="297">
        <v>231.24</v>
      </c>
      <c r="H103" s="296">
        <f>SUM(H114:H125)</f>
        <v>0</v>
      </c>
      <c r="I103" s="296">
        <f>SUM(I114:I125)</f>
        <v>0</v>
      </c>
      <c r="J103" s="296">
        <f>SUM(J114:J125)</f>
        <v>0</v>
      </c>
      <c r="K103" s="255">
        <f t="shared" si="24"/>
        <v>126699.99999999999</v>
      </c>
      <c r="L103" s="255">
        <f t="shared" si="24"/>
        <v>129599.99999999999</v>
      </c>
    </row>
    <row r="104" spans="1:12" ht="36">
      <c r="A104" s="398" t="s">
        <v>747</v>
      </c>
      <c r="B104" s="252" t="s">
        <v>90</v>
      </c>
      <c r="C104" s="252" t="s">
        <v>85</v>
      </c>
      <c r="D104" s="252" t="s">
        <v>633</v>
      </c>
      <c r="E104" s="252"/>
      <c r="F104" s="255">
        <f>F108</f>
        <v>209800</v>
      </c>
      <c r="G104" s="302"/>
      <c r="H104" s="296"/>
      <c r="I104" s="296"/>
      <c r="J104" s="296"/>
      <c r="K104" s="255">
        <f t="shared" si="24"/>
        <v>126699.99999999999</v>
      </c>
      <c r="L104" s="255">
        <f t="shared" si="24"/>
        <v>129599.99999999999</v>
      </c>
    </row>
    <row r="105" spans="1:12" ht="51" hidden="1">
      <c r="A105" s="256" t="s">
        <v>187</v>
      </c>
      <c r="B105" s="252" t="s">
        <v>90</v>
      </c>
      <c r="C105" s="252" t="s">
        <v>85</v>
      </c>
      <c r="D105" s="252" t="s">
        <v>428</v>
      </c>
      <c r="E105" s="252"/>
      <c r="F105" s="255">
        <f>F106</f>
        <v>218389</v>
      </c>
      <c r="G105" s="302"/>
      <c r="H105" s="296"/>
      <c r="I105" s="296"/>
      <c r="J105" s="296"/>
      <c r="K105" s="255">
        <f t="shared" si="24"/>
        <v>126699.99999999999</v>
      </c>
      <c r="L105" s="255">
        <f t="shared" si="24"/>
        <v>129599.99999999999</v>
      </c>
    </row>
    <row r="106" spans="1:12" ht="38.25" hidden="1">
      <c r="A106" s="256" t="s">
        <v>188</v>
      </c>
      <c r="B106" s="252" t="s">
        <v>90</v>
      </c>
      <c r="C106" s="252" t="s">
        <v>85</v>
      </c>
      <c r="D106" s="252" t="s">
        <v>149</v>
      </c>
      <c r="E106" s="252"/>
      <c r="F106" s="255">
        <f>F107</f>
        <v>218389</v>
      </c>
      <c r="G106" s="302"/>
      <c r="H106" s="296"/>
      <c r="I106" s="296"/>
      <c r="J106" s="296"/>
      <c r="K106" s="255">
        <f t="shared" si="24"/>
        <v>126699.99999999999</v>
      </c>
      <c r="L106" s="255">
        <f t="shared" si="24"/>
        <v>129599.99999999999</v>
      </c>
    </row>
    <row r="107" spans="1:12" ht="25.5" hidden="1">
      <c r="A107" s="256" t="s">
        <v>189</v>
      </c>
      <c r="B107" s="252" t="s">
        <v>90</v>
      </c>
      <c r="C107" s="252" t="s">
        <v>85</v>
      </c>
      <c r="D107" s="252" t="s">
        <v>137</v>
      </c>
      <c r="E107" s="252"/>
      <c r="F107" s="255">
        <f>F108+F121</f>
        <v>218389</v>
      </c>
      <c r="G107" s="302"/>
      <c r="H107" s="296"/>
      <c r="I107" s="296"/>
      <c r="J107" s="296"/>
      <c r="K107" s="255">
        <f t="shared" ref="K107:L107" si="25">K108+K121</f>
        <v>126699.99999999999</v>
      </c>
      <c r="L107" s="255">
        <f t="shared" si="25"/>
        <v>129599.99999999999</v>
      </c>
    </row>
    <row r="108" spans="1:12" ht="39.75" customHeight="1">
      <c r="A108" s="406" t="s">
        <v>742</v>
      </c>
      <c r="B108" s="252" t="s">
        <v>90</v>
      </c>
      <c r="C108" s="252" t="s">
        <v>85</v>
      </c>
      <c r="D108" s="252" t="s">
        <v>634</v>
      </c>
      <c r="E108" s="252"/>
      <c r="F108" s="255">
        <f>F112+F121</f>
        <v>209800</v>
      </c>
      <c r="G108" s="302"/>
      <c r="H108" s="296"/>
      <c r="I108" s="296"/>
      <c r="J108" s="296"/>
      <c r="K108" s="255">
        <f t="shared" ref="K108:L108" si="26">K112</f>
        <v>123213.48999999999</v>
      </c>
      <c r="L108" s="255">
        <f t="shared" si="26"/>
        <v>123213.48999999999</v>
      </c>
    </row>
    <row r="109" spans="1:12" ht="41.25" customHeight="1">
      <c r="A109" s="399" t="s">
        <v>772</v>
      </c>
      <c r="B109" s="252" t="s">
        <v>90</v>
      </c>
      <c r="C109" s="252" t="s">
        <v>85</v>
      </c>
      <c r="D109" s="252" t="s">
        <v>771</v>
      </c>
      <c r="E109" s="252"/>
      <c r="F109" s="255">
        <f>F108</f>
        <v>209800</v>
      </c>
      <c r="G109" s="302"/>
      <c r="H109" s="296"/>
      <c r="I109" s="296"/>
      <c r="J109" s="296"/>
      <c r="K109" s="255"/>
      <c r="L109" s="255"/>
    </row>
    <row r="110" spans="1:12" ht="45" customHeight="1">
      <c r="A110" s="406" t="s">
        <v>770</v>
      </c>
      <c r="B110" s="252" t="s">
        <v>90</v>
      </c>
      <c r="C110" s="252" t="s">
        <v>85</v>
      </c>
      <c r="D110" s="252" t="s">
        <v>635</v>
      </c>
      <c r="E110" s="252"/>
      <c r="F110" s="255">
        <f>F109</f>
        <v>209800</v>
      </c>
      <c r="G110" s="302"/>
      <c r="H110" s="296"/>
      <c r="I110" s="296"/>
      <c r="J110" s="296"/>
      <c r="K110" s="255"/>
      <c r="L110" s="255"/>
    </row>
    <row r="111" spans="1:12" ht="57.75" customHeight="1">
      <c r="A111" s="406" t="s">
        <v>190</v>
      </c>
      <c r="B111" s="252" t="s">
        <v>90</v>
      </c>
      <c r="C111" s="252" t="s">
        <v>85</v>
      </c>
      <c r="D111" s="252" t="s">
        <v>635</v>
      </c>
      <c r="E111" s="252" t="s">
        <v>192</v>
      </c>
      <c r="F111" s="255">
        <f>F112</f>
        <v>201211</v>
      </c>
      <c r="G111" s="302"/>
      <c r="H111" s="296"/>
      <c r="I111" s="296"/>
      <c r="J111" s="296"/>
      <c r="K111" s="255"/>
      <c r="L111" s="255"/>
    </row>
    <row r="112" spans="1:12" ht="15">
      <c r="A112" s="396" t="s">
        <v>746</v>
      </c>
      <c r="B112" s="258" t="s">
        <v>90</v>
      </c>
      <c r="C112" s="258" t="s">
        <v>85</v>
      </c>
      <c r="D112" s="258" t="s">
        <v>634</v>
      </c>
      <c r="E112" s="258" t="s">
        <v>358</v>
      </c>
      <c r="F112" s="259">
        <f>F113+F115+F117</f>
        <v>201211</v>
      </c>
      <c r="G112" s="297"/>
      <c r="H112" s="314"/>
      <c r="I112" s="314"/>
      <c r="J112" s="314"/>
      <c r="K112" s="259">
        <f t="shared" ref="K112:L112" si="27">K113+K115+K117</f>
        <v>123213.48999999999</v>
      </c>
      <c r="L112" s="259">
        <f t="shared" si="27"/>
        <v>123213.48999999999</v>
      </c>
    </row>
    <row r="113" spans="1:12" ht="15">
      <c r="A113" s="395" t="s">
        <v>745</v>
      </c>
      <c r="B113" s="258" t="s">
        <v>90</v>
      </c>
      <c r="C113" s="258" t="s">
        <v>85</v>
      </c>
      <c r="D113" s="258" t="s">
        <v>632</v>
      </c>
      <c r="E113" s="258" t="s">
        <v>360</v>
      </c>
      <c r="F113" s="259">
        <v>150700</v>
      </c>
      <c r="G113" s="297"/>
      <c r="H113" s="314"/>
      <c r="I113" s="314"/>
      <c r="J113" s="314"/>
      <c r="K113" s="259">
        <f t="shared" ref="K113:L113" si="28">K114</f>
        <v>93097.919999999998</v>
      </c>
      <c r="L113" s="259">
        <f t="shared" si="28"/>
        <v>93097.919999999998</v>
      </c>
    </row>
    <row r="114" spans="1:12" ht="15" hidden="1">
      <c r="A114" s="260" t="s">
        <v>361</v>
      </c>
      <c r="B114" s="258" t="s">
        <v>90</v>
      </c>
      <c r="C114" s="258" t="s">
        <v>85</v>
      </c>
      <c r="D114" s="258" t="s">
        <v>632</v>
      </c>
      <c r="E114" s="258" t="s">
        <v>360</v>
      </c>
      <c r="F114" s="259">
        <v>93097.919999999998</v>
      </c>
      <c r="G114" s="297"/>
      <c r="H114" s="259"/>
      <c r="I114" s="259"/>
      <c r="J114" s="259"/>
      <c r="K114" s="259">
        <v>93097.919999999998</v>
      </c>
      <c r="L114" s="259">
        <v>93097.919999999998</v>
      </c>
    </row>
    <row r="115" spans="1:12" ht="39">
      <c r="A115" s="318" t="s">
        <v>744</v>
      </c>
      <c r="B115" s="258" t="s">
        <v>90</v>
      </c>
      <c r="C115" s="258" t="s">
        <v>85</v>
      </c>
      <c r="D115" s="258" t="s">
        <v>635</v>
      </c>
      <c r="E115" s="258" t="s">
        <v>370</v>
      </c>
      <c r="F115" s="259">
        <v>45511</v>
      </c>
      <c r="G115" s="297"/>
      <c r="H115" s="259"/>
      <c r="I115" s="259"/>
      <c r="J115" s="259"/>
      <c r="K115" s="259">
        <f t="shared" ref="K115:L115" si="29">K116</f>
        <v>28115.57</v>
      </c>
      <c r="L115" s="259">
        <f t="shared" si="29"/>
        <v>28115.57</v>
      </c>
    </row>
    <row r="116" spans="1:12" ht="15" hidden="1">
      <c r="A116" s="260" t="s">
        <v>371</v>
      </c>
      <c r="B116" s="258" t="s">
        <v>90</v>
      </c>
      <c r="C116" s="258" t="s">
        <v>85</v>
      </c>
      <c r="D116" s="258" t="s">
        <v>635</v>
      </c>
      <c r="E116" s="258" t="s">
        <v>370</v>
      </c>
      <c r="F116" s="259">
        <v>28115.57</v>
      </c>
      <c r="G116" s="297"/>
      <c r="H116" s="259"/>
      <c r="I116" s="259"/>
      <c r="J116" s="259"/>
      <c r="K116" s="259">
        <v>28115.57</v>
      </c>
      <c r="L116" s="259">
        <v>28115.57</v>
      </c>
    </row>
    <row r="117" spans="1:12" ht="15">
      <c r="A117" s="395" t="s">
        <v>383</v>
      </c>
      <c r="B117" s="258" t="s">
        <v>90</v>
      </c>
      <c r="C117" s="258" t="s">
        <v>85</v>
      </c>
      <c r="D117" s="258" t="s">
        <v>635</v>
      </c>
      <c r="E117" s="258" t="s">
        <v>365</v>
      </c>
      <c r="F117" s="259">
        <v>5000</v>
      </c>
      <c r="G117" s="297"/>
      <c r="H117" s="259"/>
      <c r="I117" s="259"/>
      <c r="J117" s="259"/>
      <c r="K117" s="259">
        <f t="shared" ref="K117:L117" si="30">K118+K119+K120</f>
        <v>2000</v>
      </c>
      <c r="L117" s="259">
        <f t="shared" si="30"/>
        <v>2000</v>
      </c>
    </row>
    <row r="118" spans="1:12" ht="15" hidden="1">
      <c r="A118" s="260" t="s">
        <v>429</v>
      </c>
      <c r="B118" s="258" t="s">
        <v>90</v>
      </c>
      <c r="C118" s="258" t="s">
        <v>85</v>
      </c>
      <c r="D118" s="258" t="s">
        <v>635</v>
      </c>
      <c r="E118" s="258" t="s">
        <v>365</v>
      </c>
      <c r="F118" s="259">
        <v>500</v>
      </c>
      <c r="G118" s="297"/>
      <c r="H118" s="259"/>
      <c r="I118" s="259"/>
      <c r="J118" s="259"/>
      <c r="K118" s="259">
        <v>500</v>
      </c>
      <c r="L118" s="259">
        <v>500</v>
      </c>
    </row>
    <row r="119" spans="1:12" ht="15" hidden="1">
      <c r="A119" s="261" t="s">
        <v>367</v>
      </c>
      <c r="B119" s="258" t="s">
        <v>90</v>
      </c>
      <c r="C119" s="258" t="s">
        <v>85</v>
      </c>
      <c r="D119" s="258" t="s">
        <v>635</v>
      </c>
      <c r="E119" s="258" t="s">
        <v>365</v>
      </c>
      <c r="F119" s="259">
        <v>500</v>
      </c>
      <c r="G119" s="297"/>
      <c r="H119" s="259"/>
      <c r="I119" s="259"/>
      <c r="J119" s="259"/>
      <c r="K119" s="259">
        <v>500</v>
      </c>
      <c r="L119" s="259">
        <v>500</v>
      </c>
    </row>
    <row r="120" spans="1:12" ht="15" hidden="1">
      <c r="A120" s="261" t="s">
        <v>368</v>
      </c>
      <c r="B120" s="258" t="s">
        <v>90</v>
      </c>
      <c r="C120" s="262" t="s">
        <v>85</v>
      </c>
      <c r="D120" s="258" t="s">
        <v>635</v>
      </c>
      <c r="E120" s="262" t="s">
        <v>365</v>
      </c>
      <c r="F120" s="263">
        <v>1000</v>
      </c>
      <c r="G120" s="262"/>
      <c r="H120" s="278"/>
      <c r="I120" s="299"/>
      <c r="J120" s="259"/>
      <c r="K120" s="263">
        <v>1000</v>
      </c>
      <c r="L120" s="263">
        <v>1000</v>
      </c>
    </row>
    <row r="121" spans="1:12" ht="24.75">
      <c r="A121" s="397" t="s">
        <v>743</v>
      </c>
      <c r="B121" s="258" t="s">
        <v>90</v>
      </c>
      <c r="C121" s="258" t="s">
        <v>85</v>
      </c>
      <c r="D121" s="258" t="s">
        <v>635</v>
      </c>
      <c r="E121" s="258" t="s">
        <v>194</v>
      </c>
      <c r="F121" s="259">
        <f>F122</f>
        <v>8589</v>
      </c>
      <c r="G121" s="297"/>
      <c r="H121" s="259"/>
      <c r="I121" s="259"/>
      <c r="J121" s="259"/>
      <c r="K121" s="259">
        <f t="shared" ref="K121:L122" si="31">K122</f>
        <v>3486.51</v>
      </c>
      <c r="L121" s="259">
        <f t="shared" si="31"/>
        <v>6386.51</v>
      </c>
    </row>
    <row r="122" spans="1:12" ht="25.5" hidden="1">
      <c r="A122" s="261" t="s">
        <v>430</v>
      </c>
      <c r="B122" s="258" t="s">
        <v>90</v>
      </c>
      <c r="C122" s="258" t="s">
        <v>85</v>
      </c>
      <c r="D122" s="258" t="s">
        <v>635</v>
      </c>
      <c r="E122" s="258" t="s">
        <v>378</v>
      </c>
      <c r="F122" s="259">
        <f>F123</f>
        <v>8589</v>
      </c>
      <c r="G122" s="297"/>
      <c r="H122" s="259"/>
      <c r="I122" s="259"/>
      <c r="J122" s="259"/>
      <c r="K122" s="259">
        <f t="shared" si="31"/>
        <v>3486.51</v>
      </c>
      <c r="L122" s="259">
        <f t="shared" si="31"/>
        <v>6386.51</v>
      </c>
    </row>
    <row r="123" spans="1:12" ht="15">
      <c r="A123" s="395" t="s">
        <v>377</v>
      </c>
      <c r="B123" s="258" t="s">
        <v>90</v>
      </c>
      <c r="C123" s="258" t="s">
        <v>85</v>
      </c>
      <c r="D123" s="258" t="s">
        <v>635</v>
      </c>
      <c r="E123" s="258" t="s">
        <v>378</v>
      </c>
      <c r="F123" s="259">
        <v>8589</v>
      </c>
      <c r="G123" s="297"/>
      <c r="H123" s="259"/>
      <c r="I123" s="259"/>
      <c r="J123" s="259"/>
      <c r="K123" s="259">
        <f t="shared" ref="K123:L123" si="32">K124+K125</f>
        <v>3486.51</v>
      </c>
      <c r="L123" s="259">
        <f t="shared" si="32"/>
        <v>6386.51</v>
      </c>
    </row>
    <row r="124" spans="1:12" ht="15" hidden="1">
      <c r="A124" s="260" t="s">
        <v>379</v>
      </c>
      <c r="B124" s="252" t="s">
        <v>90</v>
      </c>
      <c r="C124" s="258" t="s">
        <v>85</v>
      </c>
      <c r="D124" s="258" t="s">
        <v>191</v>
      </c>
      <c r="E124" s="258" t="s">
        <v>378</v>
      </c>
      <c r="F124" s="259">
        <v>1000</v>
      </c>
      <c r="G124" s="297"/>
      <c r="H124" s="259"/>
      <c r="I124" s="259"/>
      <c r="J124" s="259"/>
      <c r="K124" s="259">
        <v>1000</v>
      </c>
      <c r="L124" s="259">
        <v>1000</v>
      </c>
    </row>
    <row r="125" spans="1:12" ht="15" hidden="1">
      <c r="A125" s="265" t="s">
        <v>387</v>
      </c>
      <c r="B125" s="252" t="s">
        <v>90</v>
      </c>
      <c r="C125" s="258" t="s">
        <v>85</v>
      </c>
      <c r="D125" s="258" t="s">
        <v>191</v>
      </c>
      <c r="E125" s="258" t="s">
        <v>378</v>
      </c>
      <c r="F125" s="259">
        <v>1886.51</v>
      </c>
      <c r="G125" s="297"/>
      <c r="H125" s="259"/>
      <c r="I125" s="259"/>
      <c r="J125" s="259"/>
      <c r="K125" s="259">
        <v>2486.5100000000002</v>
      </c>
      <c r="L125" s="259">
        <v>5386.51</v>
      </c>
    </row>
    <row r="126" spans="1:12" ht="25.5">
      <c r="A126" s="254" t="s">
        <v>431</v>
      </c>
      <c r="B126" s="252" t="s">
        <v>90</v>
      </c>
      <c r="C126" s="252" t="s">
        <v>52</v>
      </c>
      <c r="D126" s="252"/>
      <c r="E126" s="252"/>
      <c r="F126" s="255">
        <f>F127+F141</f>
        <v>3445200</v>
      </c>
      <c r="G126" s="295">
        <v>-10000</v>
      </c>
      <c r="H126" s="255" t="e">
        <f>#REF!+H141</f>
        <v>#REF!</v>
      </c>
      <c r="I126" s="255" t="e">
        <f>#REF!+I141</f>
        <v>#REF!</v>
      </c>
      <c r="J126" s="255" t="e">
        <f>#REF!+J141</f>
        <v>#REF!</v>
      </c>
      <c r="K126" s="255" t="e">
        <f>K127+K141</f>
        <v>#REF!</v>
      </c>
      <c r="L126" s="255" t="e">
        <f>L127+L141</f>
        <v>#REF!</v>
      </c>
    </row>
    <row r="127" spans="1:12" ht="15">
      <c r="A127" s="254" t="s">
        <v>614</v>
      </c>
      <c r="B127" s="252" t="s">
        <v>90</v>
      </c>
      <c r="C127" s="252" t="s">
        <v>53</v>
      </c>
      <c r="D127" s="252" t="s">
        <v>434</v>
      </c>
      <c r="E127" s="258"/>
      <c r="F127" s="255">
        <f>F128</f>
        <v>1000</v>
      </c>
      <c r="G127" s="295"/>
      <c r="H127" s="259"/>
      <c r="I127" s="259"/>
      <c r="J127" s="259"/>
      <c r="K127" s="255" t="e">
        <f>K128+#REF!+#REF!</f>
        <v>#REF!</v>
      </c>
      <c r="L127" s="255" t="e">
        <f>L128+#REF!+#REF!</f>
        <v>#REF!</v>
      </c>
    </row>
    <row r="128" spans="1:12" ht="15">
      <c r="A128" s="274" t="s">
        <v>435</v>
      </c>
      <c r="B128" s="252" t="s">
        <v>90</v>
      </c>
      <c r="C128" s="252" t="s">
        <v>53</v>
      </c>
      <c r="D128" s="252" t="s">
        <v>436</v>
      </c>
      <c r="E128" s="252"/>
      <c r="F128" s="255">
        <f t="shared" ref="F128:F132" si="33">F129</f>
        <v>1000</v>
      </c>
      <c r="G128" s="304"/>
      <c r="H128" s="255">
        <f>H134</f>
        <v>0</v>
      </c>
      <c r="I128" s="255">
        <f>I134</f>
        <v>0</v>
      </c>
      <c r="J128" s="255">
        <f>J134</f>
        <v>0</v>
      </c>
      <c r="K128" s="255">
        <f t="shared" ref="K128:L133" si="34">K129</f>
        <v>3000</v>
      </c>
      <c r="L128" s="255">
        <f t="shared" si="34"/>
        <v>3000</v>
      </c>
    </row>
    <row r="129" spans="1:12" ht="26.25">
      <c r="A129" s="271" t="s">
        <v>437</v>
      </c>
      <c r="B129" s="258" t="s">
        <v>90</v>
      </c>
      <c r="C129" s="258" t="s">
        <v>53</v>
      </c>
      <c r="D129" s="258" t="s">
        <v>438</v>
      </c>
      <c r="E129" s="258"/>
      <c r="F129" s="259">
        <f t="shared" si="33"/>
        <v>1000</v>
      </c>
      <c r="G129" s="317"/>
      <c r="H129" s="259"/>
      <c r="I129" s="259"/>
      <c r="J129" s="259"/>
      <c r="K129" s="259">
        <f t="shared" si="34"/>
        <v>3000</v>
      </c>
      <c r="L129" s="259">
        <f t="shared" si="34"/>
        <v>3000</v>
      </c>
    </row>
    <row r="130" spans="1:12" ht="63.75">
      <c r="A130" s="272" t="s">
        <v>597</v>
      </c>
      <c r="B130" s="258" t="s">
        <v>90</v>
      </c>
      <c r="C130" s="258" t="s">
        <v>53</v>
      </c>
      <c r="D130" s="258" t="s">
        <v>439</v>
      </c>
      <c r="E130" s="258"/>
      <c r="F130" s="259">
        <f t="shared" si="33"/>
        <v>1000</v>
      </c>
      <c r="G130" s="317"/>
      <c r="H130" s="259"/>
      <c r="I130" s="259"/>
      <c r="J130" s="259"/>
      <c r="K130" s="259">
        <f t="shared" si="34"/>
        <v>3000</v>
      </c>
      <c r="L130" s="259">
        <f t="shared" si="34"/>
        <v>3000</v>
      </c>
    </row>
    <row r="131" spans="1:12" ht="25.5">
      <c r="A131" s="270" t="s">
        <v>418</v>
      </c>
      <c r="B131" s="258" t="s">
        <v>90</v>
      </c>
      <c r="C131" s="258" t="s">
        <v>53</v>
      </c>
      <c r="D131" s="258" t="s">
        <v>439</v>
      </c>
      <c r="E131" s="258" t="s">
        <v>194</v>
      </c>
      <c r="F131" s="259">
        <f t="shared" si="33"/>
        <v>1000</v>
      </c>
      <c r="G131" s="313"/>
      <c r="H131" s="314"/>
      <c r="I131" s="314"/>
      <c r="J131" s="314"/>
      <c r="K131" s="259">
        <f t="shared" si="34"/>
        <v>3000</v>
      </c>
      <c r="L131" s="259">
        <f t="shared" si="34"/>
        <v>3000</v>
      </c>
    </row>
    <row r="132" spans="1:12" ht="25.5" hidden="1">
      <c r="A132" s="270" t="s">
        <v>419</v>
      </c>
      <c r="B132" s="258" t="s">
        <v>90</v>
      </c>
      <c r="C132" s="258" t="s">
        <v>53</v>
      </c>
      <c r="D132" s="258" t="s">
        <v>439</v>
      </c>
      <c r="E132" s="258" t="s">
        <v>420</v>
      </c>
      <c r="F132" s="259">
        <f t="shared" si="33"/>
        <v>1000</v>
      </c>
      <c r="G132" s="313"/>
      <c r="H132" s="314"/>
      <c r="I132" s="314"/>
      <c r="J132" s="314"/>
      <c r="K132" s="259">
        <f t="shared" si="34"/>
        <v>3000</v>
      </c>
      <c r="L132" s="259">
        <f t="shared" si="34"/>
        <v>3000</v>
      </c>
    </row>
    <row r="133" spans="1:12" ht="15">
      <c r="A133" s="261" t="s">
        <v>377</v>
      </c>
      <c r="B133" s="258" t="s">
        <v>90</v>
      </c>
      <c r="C133" s="258" t="s">
        <v>53</v>
      </c>
      <c r="D133" s="258" t="s">
        <v>439</v>
      </c>
      <c r="E133" s="258" t="s">
        <v>378</v>
      </c>
      <c r="F133" s="259">
        <v>1000</v>
      </c>
      <c r="G133" s="313"/>
      <c r="H133" s="314"/>
      <c r="I133" s="314"/>
      <c r="J133" s="314"/>
      <c r="K133" s="259">
        <f t="shared" si="34"/>
        <v>3000</v>
      </c>
      <c r="L133" s="259">
        <f t="shared" si="34"/>
        <v>3000</v>
      </c>
    </row>
    <row r="134" spans="1:12" ht="15" hidden="1">
      <c r="A134" s="265" t="s">
        <v>387</v>
      </c>
      <c r="B134" s="252" t="s">
        <v>90</v>
      </c>
      <c r="C134" s="258" t="s">
        <v>53</v>
      </c>
      <c r="D134" s="258" t="s">
        <v>439</v>
      </c>
      <c r="E134" s="258" t="s">
        <v>378</v>
      </c>
      <c r="F134" s="259">
        <v>3000</v>
      </c>
      <c r="G134" s="304"/>
      <c r="H134" s="259"/>
      <c r="I134" s="259"/>
      <c r="J134" s="259"/>
      <c r="K134" s="259">
        <v>3000</v>
      </c>
      <c r="L134" s="259">
        <v>3000</v>
      </c>
    </row>
    <row r="135" spans="1:12" ht="15" hidden="1">
      <c r="A135" s="260" t="s">
        <v>382</v>
      </c>
      <c r="B135" s="252" t="s">
        <v>90</v>
      </c>
      <c r="C135" s="258" t="s">
        <v>53</v>
      </c>
      <c r="D135" s="258" t="s">
        <v>441</v>
      </c>
      <c r="E135" s="258" t="s">
        <v>378</v>
      </c>
      <c r="F135" s="259"/>
      <c r="G135" s="304"/>
      <c r="H135" s="259"/>
      <c r="I135" s="259"/>
      <c r="J135" s="259"/>
      <c r="K135" s="259"/>
      <c r="L135" s="259"/>
    </row>
    <row r="136" spans="1:12" ht="15" hidden="1">
      <c r="A136" s="260" t="s">
        <v>432</v>
      </c>
      <c r="B136" s="252" t="s">
        <v>90</v>
      </c>
      <c r="C136" s="258" t="s">
        <v>53</v>
      </c>
      <c r="D136" s="258" t="s">
        <v>441</v>
      </c>
      <c r="E136" s="258" t="s">
        <v>378</v>
      </c>
      <c r="F136" s="259">
        <v>1000</v>
      </c>
      <c r="G136" s="304"/>
      <c r="H136" s="259"/>
      <c r="I136" s="259"/>
      <c r="J136" s="259"/>
      <c r="K136" s="259">
        <v>1000</v>
      </c>
      <c r="L136" s="259">
        <v>1000</v>
      </c>
    </row>
    <row r="137" spans="1:12" ht="15" hidden="1">
      <c r="A137" s="264" t="s">
        <v>442</v>
      </c>
      <c r="B137" s="252" t="s">
        <v>90</v>
      </c>
      <c r="C137" s="258" t="s">
        <v>53</v>
      </c>
      <c r="D137" s="258" t="s">
        <v>441</v>
      </c>
      <c r="E137" s="258" t="s">
        <v>378</v>
      </c>
      <c r="F137" s="259"/>
      <c r="G137" s="304"/>
      <c r="H137" s="259"/>
      <c r="I137" s="259"/>
      <c r="J137" s="259"/>
      <c r="K137" s="259"/>
      <c r="L137" s="259"/>
    </row>
    <row r="138" spans="1:12" ht="15" hidden="1">
      <c r="A138" s="265" t="s">
        <v>387</v>
      </c>
      <c r="B138" s="252" t="s">
        <v>90</v>
      </c>
      <c r="C138" s="258" t="s">
        <v>53</v>
      </c>
      <c r="D138" s="258" t="s">
        <v>441</v>
      </c>
      <c r="E138" s="258" t="s">
        <v>378</v>
      </c>
      <c r="F138" s="259">
        <v>1000</v>
      </c>
      <c r="G138" s="304"/>
      <c r="H138" s="259"/>
      <c r="I138" s="259"/>
      <c r="J138" s="259"/>
      <c r="K138" s="259">
        <v>1000</v>
      </c>
      <c r="L138" s="259">
        <v>1000</v>
      </c>
    </row>
    <row r="139" spans="1:12" ht="26.25" hidden="1">
      <c r="A139" s="265" t="s">
        <v>389</v>
      </c>
      <c r="B139" s="252" t="s">
        <v>90</v>
      </c>
      <c r="C139" s="262" t="s">
        <v>53</v>
      </c>
      <c r="D139" s="258" t="s">
        <v>441</v>
      </c>
      <c r="E139" s="262" t="s">
        <v>378</v>
      </c>
      <c r="F139" s="259"/>
      <c r="G139" s="304"/>
      <c r="H139" s="259"/>
      <c r="I139" s="259"/>
      <c r="J139" s="259"/>
      <c r="K139" s="259"/>
      <c r="L139" s="259"/>
    </row>
    <row r="140" spans="1:12" ht="15" hidden="1">
      <c r="A140" s="260" t="s">
        <v>432</v>
      </c>
      <c r="B140" s="252" t="s">
        <v>90</v>
      </c>
      <c r="C140" s="258" t="s">
        <v>53</v>
      </c>
      <c r="D140" s="258" t="s">
        <v>445</v>
      </c>
      <c r="E140" s="258" t="s">
        <v>378</v>
      </c>
      <c r="F140" s="259">
        <v>6000</v>
      </c>
      <c r="G140" s="304"/>
      <c r="H140" s="259"/>
      <c r="I140" s="259"/>
      <c r="J140" s="259"/>
      <c r="K140" s="259">
        <v>6000</v>
      </c>
      <c r="L140" s="259">
        <v>6000</v>
      </c>
    </row>
    <row r="141" spans="1:12" ht="25.5">
      <c r="A141" s="254" t="s">
        <v>631</v>
      </c>
      <c r="B141" s="252" t="s">
        <v>90</v>
      </c>
      <c r="C141" s="252" t="s">
        <v>55</v>
      </c>
      <c r="D141" s="252"/>
      <c r="E141" s="258" t="s">
        <v>403</v>
      </c>
      <c r="F141" s="255">
        <f>F142</f>
        <v>3444200</v>
      </c>
      <c r="G141" s="297">
        <v>376736.68</v>
      </c>
      <c r="H141" s="296" t="e">
        <f>#REF!+#REF!+#REF! +#REF!+#REF!+H158</f>
        <v>#REF!</v>
      </c>
      <c r="I141" s="296" t="e">
        <f>#REF!+#REF!+#REF! +#REF!+#REF!+I158</f>
        <v>#REF!</v>
      </c>
      <c r="J141" s="296" t="e">
        <f>#REF!+#REF!+#REF! +#REF!+#REF!+J158</f>
        <v>#REF!</v>
      </c>
      <c r="K141" s="255" t="e">
        <f>K142+#REF!</f>
        <v>#REF!</v>
      </c>
      <c r="L141" s="255" t="e">
        <f>L142+#REF!</f>
        <v>#REF!</v>
      </c>
    </row>
    <row r="142" spans="1:12" ht="25.5">
      <c r="A142" s="256" t="s">
        <v>433</v>
      </c>
      <c r="B142" s="252" t="s">
        <v>90</v>
      </c>
      <c r="C142" s="252" t="s">
        <v>55</v>
      </c>
      <c r="D142" s="252" t="s">
        <v>434</v>
      </c>
      <c r="E142" s="258"/>
      <c r="F142" s="255">
        <f>F143</f>
        <v>3444200</v>
      </c>
      <c r="G142" s="297"/>
      <c r="H142" s="296"/>
      <c r="I142" s="296"/>
      <c r="J142" s="296"/>
      <c r="K142" s="255" t="e">
        <f t="shared" ref="K142:L142" si="35">K143</f>
        <v>#REF!</v>
      </c>
      <c r="L142" s="255" t="e">
        <f t="shared" si="35"/>
        <v>#REF!</v>
      </c>
    </row>
    <row r="143" spans="1:12" ht="15">
      <c r="A143" s="256" t="s">
        <v>446</v>
      </c>
      <c r="B143" s="252" t="s">
        <v>90</v>
      </c>
      <c r="C143" s="252" t="s">
        <v>55</v>
      </c>
      <c r="D143" s="252" t="s">
        <v>447</v>
      </c>
      <c r="E143" s="258"/>
      <c r="F143" s="255">
        <f>F144</f>
        <v>3444200</v>
      </c>
      <c r="G143" s="297"/>
      <c r="H143" s="296"/>
      <c r="I143" s="296"/>
      <c r="J143" s="296"/>
      <c r="K143" s="255" t="e">
        <f>K144+K158</f>
        <v>#REF!</v>
      </c>
      <c r="L143" s="255" t="e">
        <f>L144+L158</f>
        <v>#REF!</v>
      </c>
    </row>
    <row r="144" spans="1:12" ht="25.5">
      <c r="A144" s="257" t="s">
        <v>448</v>
      </c>
      <c r="B144" s="258" t="s">
        <v>90</v>
      </c>
      <c r="C144" s="258" t="s">
        <v>55</v>
      </c>
      <c r="D144" s="258" t="s">
        <v>449</v>
      </c>
      <c r="E144" s="258"/>
      <c r="F144" s="259">
        <f>F145</f>
        <v>3444200</v>
      </c>
      <c r="G144" s="297"/>
      <c r="H144" s="314"/>
      <c r="I144" s="314"/>
      <c r="J144" s="314"/>
      <c r="K144" s="259" t="e">
        <f t="shared" ref="K144:L144" si="36">K145</f>
        <v>#REF!</v>
      </c>
      <c r="L144" s="259" t="e">
        <f t="shared" si="36"/>
        <v>#REF!</v>
      </c>
    </row>
    <row r="145" spans="1:12" ht="38.25">
      <c r="A145" s="257" t="s">
        <v>234</v>
      </c>
      <c r="B145" s="258" t="s">
        <v>90</v>
      </c>
      <c r="C145" s="258" t="s">
        <v>55</v>
      </c>
      <c r="D145" s="258" t="s">
        <v>450</v>
      </c>
      <c r="E145" s="258"/>
      <c r="F145" s="259">
        <f>F146+F150+F153+F158+F165</f>
        <v>3444200</v>
      </c>
      <c r="G145" s="297"/>
      <c r="H145" s="314"/>
      <c r="I145" s="314"/>
      <c r="J145" s="314"/>
      <c r="K145" s="259" t="e">
        <f>K146+#REF!+K153</f>
        <v>#REF!</v>
      </c>
      <c r="L145" s="259" t="e">
        <f>L146+#REF!+L153</f>
        <v>#REF!</v>
      </c>
    </row>
    <row r="146" spans="1:12" ht="37.5" customHeight="1">
      <c r="A146" s="257" t="s">
        <v>190</v>
      </c>
      <c r="B146" s="258" t="s">
        <v>90</v>
      </c>
      <c r="C146" s="258" t="s">
        <v>55</v>
      </c>
      <c r="D146" s="258" t="s">
        <v>450</v>
      </c>
      <c r="E146" s="258" t="s">
        <v>192</v>
      </c>
      <c r="F146" s="259">
        <f>F147</f>
        <v>2940000</v>
      </c>
      <c r="G146" s="297"/>
      <c r="H146" s="314"/>
      <c r="I146" s="314"/>
      <c r="J146" s="314"/>
      <c r="K146" s="259" t="e">
        <f t="shared" ref="K146:L146" si="37">K147</f>
        <v>#REF!</v>
      </c>
      <c r="L146" s="259" t="e">
        <f t="shared" si="37"/>
        <v>#REF!</v>
      </c>
    </row>
    <row r="147" spans="1:12" ht="34.5" customHeight="1">
      <c r="A147" s="257" t="s">
        <v>451</v>
      </c>
      <c r="B147" s="258" t="s">
        <v>90</v>
      </c>
      <c r="C147" s="258" t="s">
        <v>55</v>
      </c>
      <c r="D147" s="258" t="s">
        <v>450</v>
      </c>
      <c r="E147" s="258" t="s">
        <v>452</v>
      </c>
      <c r="F147" s="259">
        <f>F148+F149</f>
        <v>2940000</v>
      </c>
      <c r="G147" s="297"/>
      <c r="H147" s="314"/>
      <c r="I147" s="314"/>
      <c r="J147" s="314"/>
      <c r="K147" s="259" t="e">
        <f>K148+K149</f>
        <v>#REF!</v>
      </c>
      <c r="L147" s="259" t="e">
        <f>L148+L149</f>
        <v>#REF!</v>
      </c>
    </row>
    <row r="148" spans="1:12" ht="24" customHeight="1">
      <c r="A148" s="257" t="s">
        <v>453</v>
      </c>
      <c r="B148" s="252" t="s">
        <v>90</v>
      </c>
      <c r="C148" s="258" t="s">
        <v>55</v>
      </c>
      <c r="D148" s="258" t="s">
        <v>450</v>
      </c>
      <c r="E148" s="258" t="s">
        <v>454</v>
      </c>
      <c r="F148" s="259">
        <v>2230000</v>
      </c>
      <c r="G148" s="297"/>
      <c r="H148" s="296"/>
      <c r="I148" s="296"/>
      <c r="J148" s="296"/>
      <c r="K148" s="255" t="e">
        <f>#REF!+#REF!</f>
        <v>#REF!</v>
      </c>
      <c r="L148" s="255" t="e">
        <f>#REF!+#REF!</f>
        <v>#REF!</v>
      </c>
    </row>
    <row r="149" spans="1:12" ht="39" customHeight="1">
      <c r="A149" s="257" t="s">
        <v>455</v>
      </c>
      <c r="B149" s="258" t="s">
        <v>90</v>
      </c>
      <c r="C149" s="262" t="s">
        <v>55</v>
      </c>
      <c r="D149" s="262" t="s">
        <v>450</v>
      </c>
      <c r="E149" s="262" t="s">
        <v>456</v>
      </c>
      <c r="F149" s="263">
        <v>710000</v>
      </c>
      <c r="G149" s="262"/>
      <c r="H149" s="278"/>
      <c r="I149" s="299"/>
      <c r="J149" s="259"/>
      <c r="K149" s="263" t="e">
        <f>#REF!</f>
        <v>#REF!</v>
      </c>
      <c r="L149" s="263" t="e">
        <f>#REF!</f>
        <v>#REF!</v>
      </c>
    </row>
    <row r="150" spans="1:12" ht="25.5" customHeight="1">
      <c r="A150" s="270" t="s">
        <v>418</v>
      </c>
      <c r="B150" s="258" t="s">
        <v>90</v>
      </c>
      <c r="C150" s="258" t="s">
        <v>55</v>
      </c>
      <c r="D150" s="262" t="s">
        <v>458</v>
      </c>
      <c r="E150" s="258" t="s">
        <v>194</v>
      </c>
      <c r="F150" s="259">
        <f>F151+F152</f>
        <v>432000</v>
      </c>
      <c r="G150" s="297"/>
      <c r="H150" s="259"/>
      <c r="I150" s="259"/>
      <c r="J150" s="259"/>
      <c r="K150" s="259" t="e">
        <f>K151</f>
        <v>#REF!</v>
      </c>
      <c r="L150" s="259" t="e">
        <f>L151</f>
        <v>#REF!</v>
      </c>
    </row>
    <row r="151" spans="1:12" ht="39.75" customHeight="1">
      <c r="A151" s="270" t="s">
        <v>419</v>
      </c>
      <c r="B151" s="258" t="s">
        <v>90</v>
      </c>
      <c r="C151" s="258" t="s">
        <v>55</v>
      </c>
      <c r="D151" s="262" t="s">
        <v>458</v>
      </c>
      <c r="E151" s="258" t="s">
        <v>378</v>
      </c>
      <c r="F151" s="259">
        <v>192000</v>
      </c>
      <c r="G151" s="297"/>
      <c r="H151" s="259"/>
      <c r="I151" s="259"/>
      <c r="J151" s="259"/>
      <c r="K151" s="259" t="e">
        <f>#REF!</f>
        <v>#REF!</v>
      </c>
      <c r="L151" s="259" t="e">
        <f>#REF!</f>
        <v>#REF!</v>
      </c>
    </row>
    <row r="152" spans="1:12" ht="15">
      <c r="A152" s="282" t="s">
        <v>628</v>
      </c>
      <c r="B152" s="258" t="s">
        <v>90</v>
      </c>
      <c r="C152" s="258" t="s">
        <v>55</v>
      </c>
      <c r="D152" s="319" t="s">
        <v>458</v>
      </c>
      <c r="E152" s="319" t="s">
        <v>617</v>
      </c>
      <c r="F152" s="259">
        <v>240000</v>
      </c>
      <c r="G152" s="297"/>
      <c r="H152" s="259"/>
      <c r="I152" s="259"/>
      <c r="J152" s="259"/>
      <c r="K152" s="259"/>
      <c r="L152" s="259"/>
    </row>
    <row r="153" spans="1:12" ht="15">
      <c r="A153" s="264" t="s">
        <v>206</v>
      </c>
      <c r="B153" s="258" t="s">
        <v>90</v>
      </c>
      <c r="C153" s="258" t="s">
        <v>55</v>
      </c>
      <c r="D153" s="258" t="s">
        <v>598</v>
      </c>
      <c r="E153" s="258" t="s">
        <v>391</v>
      </c>
      <c r="F153" s="259">
        <f>F154</f>
        <v>200</v>
      </c>
      <c r="G153" s="297"/>
      <c r="H153" s="259"/>
      <c r="I153" s="259"/>
      <c r="J153" s="259"/>
      <c r="K153" s="259">
        <f t="shared" ref="K153:L153" si="38">K154</f>
        <v>800</v>
      </c>
      <c r="L153" s="259">
        <f t="shared" si="38"/>
        <v>800</v>
      </c>
    </row>
    <row r="154" spans="1:12" ht="37.5" customHeight="1">
      <c r="A154" s="260" t="s">
        <v>397</v>
      </c>
      <c r="B154" s="258" t="s">
        <v>90</v>
      </c>
      <c r="C154" s="258" t="s">
        <v>55</v>
      </c>
      <c r="D154" s="258" t="s">
        <v>598</v>
      </c>
      <c r="E154" s="262" t="s">
        <v>398</v>
      </c>
      <c r="F154" s="259">
        <f>F155+F156+F157</f>
        <v>200</v>
      </c>
      <c r="G154" s="297"/>
      <c r="H154" s="259"/>
      <c r="I154" s="259"/>
      <c r="J154" s="259"/>
      <c r="K154" s="259">
        <f t="shared" ref="K154:L154" si="39">K155+K156+K157</f>
        <v>800</v>
      </c>
      <c r="L154" s="259">
        <f t="shared" si="39"/>
        <v>800</v>
      </c>
    </row>
    <row r="155" spans="1:12" ht="24" customHeight="1">
      <c r="A155" s="265" t="s">
        <v>399</v>
      </c>
      <c r="B155" s="252" t="s">
        <v>90</v>
      </c>
      <c r="C155" s="258" t="s">
        <v>55</v>
      </c>
      <c r="D155" s="258" t="s">
        <v>598</v>
      </c>
      <c r="E155" s="258" t="s">
        <v>398</v>
      </c>
      <c r="F155" s="259">
        <v>0</v>
      </c>
      <c r="G155" s="297"/>
      <c r="H155" s="259"/>
      <c r="I155" s="259"/>
      <c r="J155" s="259"/>
      <c r="K155" s="259">
        <v>200</v>
      </c>
      <c r="L155" s="259">
        <v>200</v>
      </c>
    </row>
    <row r="156" spans="1:12" ht="27.75" customHeight="1">
      <c r="A156" s="267" t="s">
        <v>400</v>
      </c>
      <c r="B156" s="252" t="s">
        <v>90</v>
      </c>
      <c r="C156" s="258" t="s">
        <v>55</v>
      </c>
      <c r="D156" s="258" t="s">
        <v>598</v>
      </c>
      <c r="E156" s="258" t="s">
        <v>398</v>
      </c>
      <c r="F156" s="259">
        <v>0</v>
      </c>
      <c r="G156" s="297"/>
      <c r="H156" s="259"/>
      <c r="I156" s="259"/>
      <c r="J156" s="259"/>
      <c r="K156" s="259">
        <v>400</v>
      </c>
      <c r="L156" s="259">
        <v>400</v>
      </c>
    </row>
    <row r="157" spans="1:12" ht="21.75" customHeight="1">
      <c r="A157" s="260" t="s">
        <v>401</v>
      </c>
      <c r="B157" s="252" t="s">
        <v>90</v>
      </c>
      <c r="C157" s="258" t="s">
        <v>55</v>
      </c>
      <c r="D157" s="258" t="s">
        <v>598</v>
      </c>
      <c r="E157" s="258" t="s">
        <v>398</v>
      </c>
      <c r="F157" s="259">
        <v>200</v>
      </c>
      <c r="G157" s="297"/>
      <c r="H157" s="259"/>
      <c r="I157" s="259"/>
      <c r="J157" s="259"/>
      <c r="K157" s="259">
        <v>200</v>
      </c>
      <c r="L157" s="259">
        <v>200</v>
      </c>
    </row>
    <row r="158" spans="1:12" ht="15">
      <c r="A158" s="256" t="s">
        <v>446</v>
      </c>
      <c r="B158" s="252" t="s">
        <v>90</v>
      </c>
      <c r="C158" s="252" t="s">
        <v>55</v>
      </c>
      <c r="D158" s="252" t="s">
        <v>447</v>
      </c>
      <c r="E158" s="252"/>
      <c r="F158" s="255">
        <f>F159+F163</f>
        <v>70000</v>
      </c>
      <c r="G158" s="302"/>
      <c r="H158" s="255" t="e">
        <f>#REF!+#REF!</f>
        <v>#REF!</v>
      </c>
      <c r="I158" s="255" t="e">
        <f>#REF!+#REF!</f>
        <v>#REF!</v>
      </c>
      <c r="J158" s="255" t="e">
        <f>#REF!+#REF!</f>
        <v>#REF!</v>
      </c>
      <c r="K158" s="255" t="e">
        <f t="shared" ref="K158:L160" si="40">K159</f>
        <v>#REF!</v>
      </c>
      <c r="L158" s="255" t="e">
        <f t="shared" si="40"/>
        <v>#REF!</v>
      </c>
    </row>
    <row r="159" spans="1:12" ht="25.5">
      <c r="A159" s="257" t="s">
        <v>459</v>
      </c>
      <c r="B159" s="258" t="s">
        <v>90</v>
      </c>
      <c r="C159" s="258" t="s">
        <v>55</v>
      </c>
      <c r="D159" s="258" t="s">
        <v>460</v>
      </c>
      <c r="E159" s="258"/>
      <c r="F159" s="259">
        <f>F160</f>
        <v>0</v>
      </c>
      <c r="G159" s="297"/>
      <c r="H159" s="259"/>
      <c r="I159" s="259"/>
      <c r="J159" s="259"/>
      <c r="K159" s="259" t="e">
        <f t="shared" si="40"/>
        <v>#REF!</v>
      </c>
      <c r="L159" s="259" t="e">
        <f t="shared" si="40"/>
        <v>#REF!</v>
      </c>
    </row>
    <row r="160" spans="1:12" ht="63.75">
      <c r="A160" s="272" t="s">
        <v>597</v>
      </c>
      <c r="B160" s="258" t="s">
        <v>90</v>
      </c>
      <c r="C160" s="258" t="s">
        <v>55</v>
      </c>
      <c r="D160" s="258" t="s">
        <v>461</v>
      </c>
      <c r="E160" s="258"/>
      <c r="F160" s="259">
        <f>F161</f>
        <v>0</v>
      </c>
      <c r="G160" s="297"/>
      <c r="H160" s="259"/>
      <c r="I160" s="259"/>
      <c r="J160" s="259"/>
      <c r="K160" s="259" t="e">
        <f t="shared" si="40"/>
        <v>#REF!</v>
      </c>
      <c r="L160" s="259" t="e">
        <f t="shared" si="40"/>
        <v>#REF!</v>
      </c>
    </row>
    <row r="161" spans="1:12" ht="25.5">
      <c r="A161" s="270" t="s">
        <v>418</v>
      </c>
      <c r="B161" s="258" t="s">
        <v>90</v>
      </c>
      <c r="C161" s="258" t="s">
        <v>55</v>
      </c>
      <c r="D161" s="258" t="s">
        <v>461</v>
      </c>
      <c r="E161" s="258" t="s">
        <v>194</v>
      </c>
      <c r="F161" s="259">
        <f>F162</f>
        <v>0</v>
      </c>
      <c r="G161" s="297"/>
      <c r="H161" s="259"/>
      <c r="I161" s="259"/>
      <c r="J161" s="259"/>
      <c r="K161" s="259" t="e">
        <f>#REF!</f>
        <v>#REF!</v>
      </c>
      <c r="L161" s="259" t="e">
        <f>#REF!</f>
        <v>#REF!</v>
      </c>
    </row>
    <row r="162" spans="1:12" ht="33.75" customHeight="1">
      <c r="A162" s="261" t="s">
        <v>377</v>
      </c>
      <c r="B162" s="258" t="s">
        <v>90</v>
      </c>
      <c r="C162" s="258" t="s">
        <v>55</v>
      </c>
      <c r="D162" s="258" t="s">
        <v>461</v>
      </c>
      <c r="E162" s="258" t="s">
        <v>378</v>
      </c>
      <c r="F162" s="259">
        <v>0</v>
      </c>
      <c r="G162" s="297"/>
      <c r="H162" s="259"/>
      <c r="I162" s="259"/>
      <c r="J162" s="259"/>
      <c r="K162" s="259" t="e">
        <f>#REF!+#REF!+#REF!+#REF!+#REF!+#REF!</f>
        <v>#REF!</v>
      </c>
      <c r="L162" s="259" t="e">
        <f>#REF!+#REF!+#REF!+#REF!+#REF!+#REF!</f>
        <v>#REF!</v>
      </c>
    </row>
    <row r="163" spans="1:12" ht="33.75" customHeight="1">
      <c r="A163" s="268" t="s">
        <v>145</v>
      </c>
      <c r="B163" s="252" t="s">
        <v>90</v>
      </c>
      <c r="C163" s="252" t="s">
        <v>55</v>
      </c>
      <c r="D163" s="252" t="s">
        <v>461</v>
      </c>
      <c r="E163" s="252" t="s">
        <v>207</v>
      </c>
      <c r="F163" s="259">
        <f>F164</f>
        <v>70000</v>
      </c>
      <c r="G163" s="297"/>
      <c r="H163" s="259"/>
      <c r="I163" s="259"/>
      <c r="J163" s="259"/>
      <c r="K163" s="259"/>
      <c r="L163" s="259"/>
    </row>
    <row r="164" spans="1:12" ht="33.75" customHeight="1">
      <c r="A164" s="261" t="s">
        <v>397</v>
      </c>
      <c r="B164" s="258" t="s">
        <v>90</v>
      </c>
      <c r="C164" s="258" t="s">
        <v>55</v>
      </c>
      <c r="D164" s="258" t="s">
        <v>461</v>
      </c>
      <c r="E164" s="258" t="s">
        <v>398</v>
      </c>
      <c r="F164" s="259">
        <v>70000</v>
      </c>
      <c r="G164" s="297"/>
      <c r="H164" s="259"/>
      <c r="I164" s="259"/>
      <c r="J164" s="259"/>
      <c r="K164" s="259"/>
      <c r="L164" s="259"/>
    </row>
    <row r="165" spans="1:12" ht="25.5">
      <c r="A165" s="254" t="s">
        <v>223</v>
      </c>
      <c r="B165" s="252" t="s">
        <v>90</v>
      </c>
      <c r="C165" s="252" t="s">
        <v>55</v>
      </c>
      <c r="D165" s="252" t="s">
        <v>441</v>
      </c>
      <c r="E165" s="252"/>
      <c r="F165" s="255">
        <f>F166</f>
        <v>2000</v>
      </c>
      <c r="G165" s="295"/>
      <c r="H165" s="259"/>
      <c r="I165" s="259"/>
      <c r="J165" s="259"/>
      <c r="K165" s="259"/>
      <c r="L165" s="259"/>
    </row>
    <row r="166" spans="1:12" ht="25.5">
      <c r="A166" s="254" t="s">
        <v>629</v>
      </c>
      <c r="B166" s="252" t="s">
        <v>90</v>
      </c>
      <c r="C166" s="252" t="s">
        <v>55</v>
      </c>
      <c r="D166" s="252" t="s">
        <v>441</v>
      </c>
      <c r="E166" s="252"/>
      <c r="F166" s="255">
        <f>F167</f>
        <v>2000</v>
      </c>
      <c r="G166" s="295"/>
      <c r="H166" s="259"/>
      <c r="I166" s="259"/>
      <c r="J166" s="259"/>
      <c r="K166" s="259"/>
      <c r="L166" s="259"/>
    </row>
    <row r="167" spans="1:12" ht="63.75">
      <c r="A167" s="254" t="s">
        <v>597</v>
      </c>
      <c r="B167" s="252" t="s">
        <v>90</v>
      </c>
      <c r="C167" s="252" t="s">
        <v>55</v>
      </c>
      <c r="D167" s="252" t="s">
        <v>441</v>
      </c>
      <c r="E167" s="252"/>
      <c r="F167" s="255">
        <f>F168</f>
        <v>2000</v>
      </c>
      <c r="G167" s="295"/>
      <c r="H167" s="259"/>
      <c r="I167" s="259"/>
      <c r="J167" s="259"/>
      <c r="K167" s="259"/>
      <c r="L167" s="259"/>
    </row>
    <row r="168" spans="1:12" ht="25.5">
      <c r="A168" s="254" t="s">
        <v>630</v>
      </c>
      <c r="B168" s="252" t="s">
        <v>90</v>
      </c>
      <c r="C168" s="252" t="s">
        <v>55</v>
      </c>
      <c r="D168" s="252" t="s">
        <v>441</v>
      </c>
      <c r="E168" s="252" t="s">
        <v>194</v>
      </c>
      <c r="F168" s="255">
        <f>F169</f>
        <v>2000</v>
      </c>
      <c r="G168" s="295"/>
      <c r="H168" s="259"/>
      <c r="I168" s="259"/>
      <c r="J168" s="259"/>
      <c r="K168" s="259"/>
      <c r="L168" s="259"/>
    </row>
    <row r="169" spans="1:12" ht="15">
      <c r="A169" s="260" t="s">
        <v>377</v>
      </c>
      <c r="B169" s="252" t="s">
        <v>90</v>
      </c>
      <c r="C169" s="258" t="s">
        <v>55</v>
      </c>
      <c r="D169" s="258" t="s">
        <v>441</v>
      </c>
      <c r="E169" s="258" t="s">
        <v>378</v>
      </c>
      <c r="F169" s="259">
        <v>2000</v>
      </c>
      <c r="G169" s="295"/>
      <c r="H169" s="259"/>
      <c r="I169" s="259"/>
      <c r="J169" s="259"/>
      <c r="K169" s="259"/>
      <c r="L169" s="259"/>
    </row>
    <row r="170" spans="1:12" ht="15">
      <c r="A170" s="274" t="s">
        <v>56</v>
      </c>
      <c r="B170" s="252" t="s">
        <v>90</v>
      </c>
      <c r="C170" s="252" t="s">
        <v>57</v>
      </c>
      <c r="D170" s="258"/>
      <c r="E170" s="258"/>
      <c r="F170" s="255">
        <f>F171+F240</f>
        <v>3296984.16</v>
      </c>
      <c r="G170" s="297"/>
      <c r="H170" s="255" t="e">
        <f>H171+H203</f>
        <v>#REF!</v>
      </c>
      <c r="I170" s="255">
        <f>I171+I203</f>
        <v>50000</v>
      </c>
      <c r="J170" s="255">
        <f>J171+J203</f>
        <v>0</v>
      </c>
      <c r="K170" s="255">
        <f t="shared" ref="K170:L170" si="41">K171+K240</f>
        <v>1286100</v>
      </c>
      <c r="L170" s="255">
        <f t="shared" si="41"/>
        <v>1348000</v>
      </c>
    </row>
    <row r="171" spans="1:12" ht="15">
      <c r="A171" s="274" t="s">
        <v>58</v>
      </c>
      <c r="B171" s="252" t="s">
        <v>90</v>
      </c>
      <c r="C171" s="252" t="s">
        <v>59</v>
      </c>
      <c r="D171" s="258"/>
      <c r="E171" s="258"/>
      <c r="F171" s="255">
        <f>F172+F234</f>
        <v>2115534.16</v>
      </c>
      <c r="G171" s="297"/>
      <c r="H171" s="255" t="e">
        <f>H173+#REF!</f>
        <v>#REF!</v>
      </c>
      <c r="I171" s="255">
        <f>I179+I192+I202</f>
        <v>50000</v>
      </c>
      <c r="J171" s="255">
        <f>J179+J192+J202</f>
        <v>0</v>
      </c>
      <c r="K171" s="255">
        <f t="shared" ref="K171:L172" si="42">K172</f>
        <v>1285100</v>
      </c>
      <c r="L171" s="255">
        <f t="shared" si="42"/>
        <v>1347000</v>
      </c>
    </row>
    <row r="172" spans="1:12" ht="15">
      <c r="A172" s="274" t="s">
        <v>245</v>
      </c>
      <c r="B172" s="252" t="s">
        <v>90</v>
      </c>
      <c r="C172" s="252" t="s">
        <v>59</v>
      </c>
      <c r="D172" s="252" t="s">
        <v>465</v>
      </c>
      <c r="E172" s="258"/>
      <c r="F172" s="255">
        <f>F173</f>
        <v>2113534.16</v>
      </c>
      <c r="G172" s="297"/>
      <c r="H172" s="255"/>
      <c r="I172" s="255"/>
      <c r="J172" s="255"/>
      <c r="K172" s="255">
        <f t="shared" si="42"/>
        <v>1285100</v>
      </c>
      <c r="L172" s="255">
        <f t="shared" si="42"/>
        <v>1347000</v>
      </c>
    </row>
    <row r="173" spans="1:12" ht="26.25">
      <c r="A173" s="274" t="s">
        <v>247</v>
      </c>
      <c r="B173" s="252" t="s">
        <v>90</v>
      </c>
      <c r="C173" s="252" t="s">
        <v>59</v>
      </c>
      <c r="D173" s="252" t="s">
        <v>466</v>
      </c>
      <c r="E173" s="252"/>
      <c r="F173" s="255">
        <f>F174+F180+F186+F215</f>
        <v>2113534.16</v>
      </c>
      <c r="G173" s="302"/>
      <c r="H173" s="255">
        <f>H202</f>
        <v>704300</v>
      </c>
      <c r="I173" s="255">
        <f>I179</f>
        <v>0</v>
      </c>
      <c r="J173" s="255">
        <f>J179</f>
        <v>0</v>
      </c>
      <c r="K173" s="255">
        <f t="shared" ref="K173:L173" si="43">K174+K180+K186+K215</f>
        <v>1285100</v>
      </c>
      <c r="L173" s="255">
        <f t="shared" si="43"/>
        <v>1347000</v>
      </c>
    </row>
    <row r="174" spans="1:12" ht="15">
      <c r="A174" s="271" t="s">
        <v>467</v>
      </c>
      <c r="B174" s="258" t="s">
        <v>90</v>
      </c>
      <c r="C174" s="258" t="s">
        <v>59</v>
      </c>
      <c r="D174" s="258" t="s">
        <v>468</v>
      </c>
      <c r="E174" s="258"/>
      <c r="F174" s="259">
        <f>F175</f>
        <v>0</v>
      </c>
      <c r="G174" s="297"/>
      <c r="H174" s="259"/>
      <c r="I174" s="259"/>
      <c r="J174" s="259"/>
      <c r="K174" s="259">
        <f t="shared" ref="K174:L178" si="44">K175</f>
        <v>576300</v>
      </c>
      <c r="L174" s="259">
        <f t="shared" si="44"/>
        <v>539200</v>
      </c>
    </row>
    <row r="175" spans="1:12" s="405" customFormat="1" ht="63.75">
      <c r="A175" s="279" t="s">
        <v>597</v>
      </c>
      <c r="B175" s="252" t="s">
        <v>90</v>
      </c>
      <c r="C175" s="252" t="s">
        <v>59</v>
      </c>
      <c r="D175" s="252" t="s">
        <v>469</v>
      </c>
      <c r="E175" s="252"/>
      <c r="F175" s="255">
        <f>F176</f>
        <v>0</v>
      </c>
      <c r="G175" s="302"/>
      <c r="H175" s="255"/>
      <c r="I175" s="255"/>
      <c r="J175" s="255"/>
      <c r="K175" s="255">
        <f t="shared" si="44"/>
        <v>576300</v>
      </c>
      <c r="L175" s="255">
        <f t="shared" si="44"/>
        <v>539200</v>
      </c>
    </row>
    <row r="176" spans="1:12" ht="25.5">
      <c r="A176" s="270" t="s">
        <v>418</v>
      </c>
      <c r="B176" s="258" t="s">
        <v>90</v>
      </c>
      <c r="C176" s="258" t="s">
        <v>59</v>
      </c>
      <c r="D176" s="258" t="s">
        <v>469</v>
      </c>
      <c r="E176" s="258" t="s">
        <v>194</v>
      </c>
      <c r="F176" s="259">
        <f>F177</f>
        <v>0</v>
      </c>
      <c r="G176" s="297"/>
      <c r="H176" s="259"/>
      <c r="I176" s="259"/>
      <c r="J176" s="259"/>
      <c r="K176" s="259">
        <f t="shared" si="44"/>
        <v>576300</v>
      </c>
      <c r="L176" s="259">
        <f t="shared" si="44"/>
        <v>539200</v>
      </c>
    </row>
    <row r="177" spans="1:12" ht="25.5" hidden="1">
      <c r="A177" s="270" t="s">
        <v>419</v>
      </c>
      <c r="B177" s="258" t="s">
        <v>90</v>
      </c>
      <c r="C177" s="258" t="s">
        <v>59</v>
      </c>
      <c r="D177" s="258" t="s">
        <v>469</v>
      </c>
      <c r="E177" s="258" t="s">
        <v>420</v>
      </c>
      <c r="F177" s="259">
        <f>F178</f>
        <v>0</v>
      </c>
      <c r="G177" s="297"/>
      <c r="H177" s="259"/>
      <c r="I177" s="259"/>
      <c r="J177" s="259"/>
      <c r="K177" s="259">
        <f t="shared" si="44"/>
        <v>576300</v>
      </c>
      <c r="L177" s="259">
        <f t="shared" si="44"/>
        <v>539200</v>
      </c>
    </row>
    <row r="178" spans="1:12" ht="15">
      <c r="A178" s="261" t="s">
        <v>377</v>
      </c>
      <c r="B178" s="258" t="s">
        <v>90</v>
      </c>
      <c r="C178" s="258" t="s">
        <v>59</v>
      </c>
      <c r="D178" s="258" t="s">
        <v>469</v>
      </c>
      <c r="E178" s="258" t="s">
        <v>378</v>
      </c>
      <c r="F178" s="259">
        <v>0</v>
      </c>
      <c r="G178" s="297"/>
      <c r="H178" s="259"/>
      <c r="I178" s="259"/>
      <c r="J178" s="259"/>
      <c r="K178" s="259">
        <f t="shared" si="44"/>
        <v>576300</v>
      </c>
      <c r="L178" s="259">
        <f t="shared" si="44"/>
        <v>539200</v>
      </c>
    </row>
    <row r="179" spans="1:12" ht="15" hidden="1">
      <c r="A179" s="260" t="s">
        <v>382</v>
      </c>
      <c r="B179" s="258" t="s">
        <v>90</v>
      </c>
      <c r="C179" s="258" t="s">
        <v>59</v>
      </c>
      <c r="D179" s="258" t="s">
        <v>469</v>
      </c>
      <c r="E179" s="258" t="s">
        <v>378</v>
      </c>
      <c r="F179" s="259">
        <v>577300</v>
      </c>
      <c r="G179" s="297"/>
      <c r="H179" s="259"/>
      <c r="I179" s="259"/>
      <c r="J179" s="259"/>
      <c r="K179" s="259">
        <v>576300</v>
      </c>
      <c r="L179" s="259">
        <v>539200</v>
      </c>
    </row>
    <row r="180" spans="1:12" ht="15">
      <c r="A180" s="275" t="s">
        <v>470</v>
      </c>
      <c r="B180" s="258" t="s">
        <v>90</v>
      </c>
      <c r="C180" s="258" t="s">
        <v>59</v>
      </c>
      <c r="D180" s="258" t="s">
        <v>471</v>
      </c>
      <c r="E180" s="258"/>
      <c r="F180" s="259">
        <f>F181</f>
        <v>1536334.16</v>
      </c>
      <c r="G180" s="297"/>
      <c r="H180" s="259"/>
      <c r="I180" s="259"/>
      <c r="J180" s="259"/>
      <c r="K180" s="259">
        <f t="shared" ref="K180:L184" si="45">K181</f>
        <v>110000</v>
      </c>
      <c r="L180" s="259">
        <f t="shared" si="45"/>
        <v>199000</v>
      </c>
    </row>
    <row r="181" spans="1:12" s="405" customFormat="1" ht="63.75">
      <c r="A181" s="279" t="s">
        <v>597</v>
      </c>
      <c r="B181" s="252" t="s">
        <v>90</v>
      </c>
      <c r="C181" s="252" t="s">
        <v>59</v>
      </c>
      <c r="D181" s="252" t="s">
        <v>472</v>
      </c>
      <c r="E181" s="252"/>
      <c r="F181" s="255">
        <f>F182</f>
        <v>1536334.16</v>
      </c>
      <c r="G181" s="302"/>
      <c r="H181" s="255"/>
      <c r="I181" s="255"/>
      <c r="J181" s="255"/>
      <c r="K181" s="255">
        <f t="shared" si="45"/>
        <v>110000</v>
      </c>
      <c r="L181" s="255">
        <f t="shared" si="45"/>
        <v>199000</v>
      </c>
    </row>
    <row r="182" spans="1:12" ht="25.5">
      <c r="A182" s="270" t="s">
        <v>418</v>
      </c>
      <c r="B182" s="258" t="s">
        <v>90</v>
      </c>
      <c r="C182" s="258" t="s">
        <v>59</v>
      </c>
      <c r="D182" s="258" t="s">
        <v>472</v>
      </c>
      <c r="E182" s="258" t="s">
        <v>194</v>
      </c>
      <c r="F182" s="259">
        <f>F183</f>
        <v>1536334.16</v>
      </c>
      <c r="G182" s="297"/>
      <c r="H182" s="259"/>
      <c r="I182" s="259"/>
      <c r="J182" s="259"/>
      <c r="K182" s="259">
        <f t="shared" si="45"/>
        <v>110000</v>
      </c>
      <c r="L182" s="259">
        <f t="shared" si="45"/>
        <v>199000</v>
      </c>
    </row>
    <row r="183" spans="1:12" ht="25.5" hidden="1">
      <c r="A183" s="270" t="s">
        <v>419</v>
      </c>
      <c r="B183" s="258" t="s">
        <v>90</v>
      </c>
      <c r="C183" s="258" t="s">
        <v>59</v>
      </c>
      <c r="D183" s="258" t="s">
        <v>472</v>
      </c>
      <c r="E183" s="258" t="s">
        <v>420</v>
      </c>
      <c r="F183" s="259">
        <f>F184</f>
        <v>1536334.16</v>
      </c>
      <c r="G183" s="297"/>
      <c r="H183" s="259"/>
      <c r="I183" s="259"/>
      <c r="J183" s="259"/>
      <c r="K183" s="259">
        <f t="shared" si="45"/>
        <v>110000</v>
      </c>
      <c r="L183" s="259">
        <f t="shared" si="45"/>
        <v>199000</v>
      </c>
    </row>
    <row r="184" spans="1:12" ht="15">
      <c r="A184" s="261" t="s">
        <v>377</v>
      </c>
      <c r="B184" s="258" t="s">
        <v>90</v>
      </c>
      <c r="C184" s="258" t="s">
        <v>59</v>
      </c>
      <c r="D184" s="258" t="s">
        <v>472</v>
      </c>
      <c r="E184" s="258" t="s">
        <v>378</v>
      </c>
      <c r="F184" s="259">
        <v>1536334.16</v>
      </c>
      <c r="G184" s="297"/>
      <c r="H184" s="259"/>
      <c r="I184" s="259"/>
      <c r="J184" s="259"/>
      <c r="K184" s="259">
        <f t="shared" si="45"/>
        <v>110000</v>
      </c>
      <c r="L184" s="259">
        <f t="shared" si="45"/>
        <v>199000</v>
      </c>
    </row>
    <row r="185" spans="1:12" ht="15" hidden="1">
      <c r="A185" s="260" t="s">
        <v>432</v>
      </c>
      <c r="B185" s="258" t="s">
        <v>90</v>
      </c>
      <c r="C185" s="258" t="s">
        <v>59</v>
      </c>
      <c r="D185" s="258" t="s">
        <v>472</v>
      </c>
      <c r="E185" s="258" t="s">
        <v>378</v>
      </c>
      <c r="F185" s="259">
        <v>120000</v>
      </c>
      <c r="G185" s="297"/>
      <c r="H185" s="259"/>
      <c r="I185" s="259"/>
      <c r="J185" s="259"/>
      <c r="K185" s="259">
        <v>110000</v>
      </c>
      <c r="L185" s="259">
        <v>199000</v>
      </c>
    </row>
    <row r="186" spans="1:12" s="405" customFormat="1" ht="26.25">
      <c r="A186" s="274" t="s">
        <v>473</v>
      </c>
      <c r="B186" s="252" t="s">
        <v>90</v>
      </c>
      <c r="C186" s="252" t="s">
        <v>59</v>
      </c>
      <c r="D186" s="252" t="s">
        <v>474</v>
      </c>
      <c r="E186" s="252"/>
      <c r="F186" s="255">
        <f>F187</f>
        <v>577200</v>
      </c>
      <c r="G186" s="302"/>
      <c r="H186" s="255"/>
      <c r="I186" s="255"/>
      <c r="J186" s="255"/>
      <c r="K186" s="255">
        <f t="shared" ref="K186:L189" si="46">K187</f>
        <v>598800</v>
      </c>
      <c r="L186" s="255">
        <f t="shared" si="46"/>
        <v>608800</v>
      </c>
    </row>
    <row r="187" spans="1:12" ht="63.75">
      <c r="A187" s="272" t="s">
        <v>597</v>
      </c>
      <c r="B187" s="258" t="s">
        <v>90</v>
      </c>
      <c r="C187" s="258" t="s">
        <v>59</v>
      </c>
      <c r="D187" s="258" t="s">
        <v>475</v>
      </c>
      <c r="E187" s="258"/>
      <c r="F187" s="259">
        <f>F188</f>
        <v>577200</v>
      </c>
      <c r="G187" s="297"/>
      <c r="H187" s="259"/>
      <c r="I187" s="259"/>
      <c r="J187" s="259"/>
      <c r="K187" s="259">
        <f t="shared" si="46"/>
        <v>598800</v>
      </c>
      <c r="L187" s="259">
        <f t="shared" si="46"/>
        <v>608800</v>
      </c>
    </row>
    <row r="188" spans="1:12" ht="25.5">
      <c r="A188" s="270" t="s">
        <v>418</v>
      </c>
      <c r="B188" s="258" t="s">
        <v>90</v>
      </c>
      <c r="C188" s="258" t="s">
        <v>59</v>
      </c>
      <c r="D188" s="258" t="s">
        <v>475</v>
      </c>
      <c r="E188" s="258" t="s">
        <v>194</v>
      </c>
      <c r="F188" s="259">
        <f>F189+F233</f>
        <v>577200</v>
      </c>
      <c r="G188" s="297"/>
      <c r="H188" s="259"/>
      <c r="I188" s="259"/>
      <c r="J188" s="259"/>
      <c r="K188" s="259">
        <f t="shared" si="46"/>
        <v>598800</v>
      </c>
      <c r="L188" s="259">
        <f t="shared" si="46"/>
        <v>608800</v>
      </c>
    </row>
    <row r="189" spans="1:12" ht="25.5" hidden="1">
      <c r="A189" s="270" t="s">
        <v>419</v>
      </c>
      <c r="B189" s="258" t="s">
        <v>90</v>
      </c>
      <c r="C189" s="258" t="s">
        <v>59</v>
      </c>
      <c r="D189" s="258" t="s">
        <v>475</v>
      </c>
      <c r="E189" s="258" t="s">
        <v>420</v>
      </c>
      <c r="F189" s="259">
        <f>F190</f>
        <v>432200</v>
      </c>
      <c r="G189" s="297"/>
      <c r="H189" s="259"/>
      <c r="I189" s="259"/>
      <c r="J189" s="259"/>
      <c r="K189" s="259">
        <f t="shared" si="46"/>
        <v>598800</v>
      </c>
      <c r="L189" s="259">
        <f t="shared" si="46"/>
        <v>608800</v>
      </c>
    </row>
    <row r="190" spans="1:12" ht="15">
      <c r="A190" s="261" t="s">
        <v>377</v>
      </c>
      <c r="B190" s="258" t="s">
        <v>90</v>
      </c>
      <c r="C190" s="258" t="s">
        <v>59</v>
      </c>
      <c r="D190" s="258" t="s">
        <v>475</v>
      </c>
      <c r="E190" s="258" t="s">
        <v>378</v>
      </c>
      <c r="F190" s="259">
        <v>432200</v>
      </c>
      <c r="G190" s="297"/>
      <c r="H190" s="259"/>
      <c r="I190" s="259"/>
      <c r="J190" s="259"/>
      <c r="K190" s="259">
        <f t="shared" ref="K190:L190" si="47">K191+K192</f>
        <v>598800</v>
      </c>
      <c r="L190" s="259">
        <f t="shared" si="47"/>
        <v>608800</v>
      </c>
    </row>
    <row r="191" spans="1:12" ht="15" hidden="1">
      <c r="A191" s="260" t="s">
        <v>380</v>
      </c>
      <c r="B191" s="252" t="s">
        <v>90</v>
      </c>
      <c r="C191" s="258" t="s">
        <v>59</v>
      </c>
      <c r="D191" s="252" t="s">
        <v>475</v>
      </c>
      <c r="E191" s="258" t="s">
        <v>378</v>
      </c>
      <c r="F191" s="278">
        <v>276600</v>
      </c>
      <c r="G191" s="305"/>
      <c r="H191" s="278"/>
      <c r="I191" s="278"/>
      <c r="J191" s="278"/>
      <c r="K191" s="278">
        <v>300000</v>
      </c>
      <c r="L191" s="278">
        <v>310000</v>
      </c>
    </row>
    <row r="192" spans="1:12" ht="15" hidden="1">
      <c r="A192" s="260" t="s">
        <v>432</v>
      </c>
      <c r="B192" s="252" t="s">
        <v>90</v>
      </c>
      <c r="C192" s="258" t="s">
        <v>59</v>
      </c>
      <c r="D192" s="252" t="s">
        <v>475</v>
      </c>
      <c r="E192" s="258" t="s">
        <v>378</v>
      </c>
      <c r="F192" s="259">
        <v>298800</v>
      </c>
      <c r="G192" s="297"/>
      <c r="H192" s="259"/>
      <c r="I192" s="259"/>
      <c r="J192" s="259"/>
      <c r="K192" s="259">
        <v>298800</v>
      </c>
      <c r="L192" s="259">
        <v>298800</v>
      </c>
    </row>
    <row r="193" spans="1:12" ht="25.5" hidden="1">
      <c r="A193" s="254" t="s">
        <v>476</v>
      </c>
      <c r="B193" s="252" t="s">
        <v>90</v>
      </c>
      <c r="C193" s="252" t="s">
        <v>59</v>
      </c>
      <c r="D193" s="252" t="s">
        <v>477</v>
      </c>
      <c r="E193" s="252"/>
      <c r="F193" s="255">
        <f>F194+F209</f>
        <v>0</v>
      </c>
      <c r="G193" s="302"/>
      <c r="H193" s="255"/>
      <c r="I193" s="255">
        <v>50000</v>
      </c>
      <c r="J193" s="255">
        <v>0</v>
      </c>
      <c r="K193" s="255">
        <f t="shared" ref="K193:L193" si="48">K194+K209</f>
        <v>0</v>
      </c>
      <c r="L193" s="255">
        <f t="shared" si="48"/>
        <v>0</v>
      </c>
    </row>
    <row r="194" spans="1:12" ht="15" hidden="1">
      <c r="A194" s="274" t="s">
        <v>478</v>
      </c>
      <c r="B194" s="252" t="s">
        <v>90</v>
      </c>
      <c r="C194" s="252" t="s">
        <v>59</v>
      </c>
      <c r="D194" s="252" t="s">
        <v>479</v>
      </c>
      <c r="E194" s="252"/>
      <c r="F194" s="255">
        <f t="shared" ref="F194:F198" si="49">F195</f>
        <v>0</v>
      </c>
      <c r="G194" s="302"/>
      <c r="H194" s="255"/>
      <c r="I194" s="255"/>
      <c r="J194" s="255"/>
      <c r="K194" s="255">
        <f t="shared" ref="K194:L198" si="50">K195</f>
        <v>0</v>
      </c>
      <c r="L194" s="255">
        <f t="shared" si="50"/>
        <v>0</v>
      </c>
    </row>
    <row r="195" spans="1:12" ht="63.75" hidden="1">
      <c r="A195" s="279" t="s">
        <v>424</v>
      </c>
      <c r="B195" s="252" t="s">
        <v>90</v>
      </c>
      <c r="C195" s="252" t="s">
        <v>59</v>
      </c>
      <c r="D195" s="252" t="s">
        <v>480</v>
      </c>
      <c r="E195" s="252"/>
      <c r="F195" s="255">
        <f t="shared" si="49"/>
        <v>0</v>
      </c>
      <c r="G195" s="302"/>
      <c r="H195" s="255"/>
      <c r="I195" s="255"/>
      <c r="J195" s="255"/>
      <c r="K195" s="255">
        <f t="shared" si="50"/>
        <v>0</v>
      </c>
      <c r="L195" s="255">
        <f t="shared" si="50"/>
        <v>0</v>
      </c>
    </row>
    <row r="196" spans="1:12" ht="25.5" hidden="1">
      <c r="A196" s="280" t="s">
        <v>481</v>
      </c>
      <c r="B196" s="252" t="s">
        <v>90</v>
      </c>
      <c r="C196" s="252" t="s">
        <v>59</v>
      </c>
      <c r="D196" s="252" t="s">
        <v>480</v>
      </c>
      <c r="E196" s="252" t="s">
        <v>194</v>
      </c>
      <c r="F196" s="255">
        <f t="shared" si="49"/>
        <v>0</v>
      </c>
      <c r="G196" s="302"/>
      <c r="H196" s="255"/>
      <c r="I196" s="255"/>
      <c r="J196" s="255"/>
      <c r="K196" s="255">
        <f t="shared" si="50"/>
        <v>0</v>
      </c>
      <c r="L196" s="255">
        <f t="shared" si="50"/>
        <v>0</v>
      </c>
    </row>
    <row r="197" spans="1:12" ht="25.5" hidden="1">
      <c r="A197" s="280" t="s">
        <v>419</v>
      </c>
      <c r="B197" s="252" t="s">
        <v>90</v>
      </c>
      <c r="C197" s="252" t="s">
        <v>59</v>
      </c>
      <c r="D197" s="252" t="s">
        <v>480</v>
      </c>
      <c r="E197" s="252" t="s">
        <v>420</v>
      </c>
      <c r="F197" s="255">
        <f t="shared" si="49"/>
        <v>0</v>
      </c>
      <c r="G197" s="302"/>
      <c r="H197" s="255"/>
      <c r="I197" s="255"/>
      <c r="J197" s="255"/>
      <c r="K197" s="255">
        <f t="shared" si="50"/>
        <v>0</v>
      </c>
      <c r="L197" s="255">
        <f t="shared" si="50"/>
        <v>0</v>
      </c>
    </row>
    <row r="198" spans="1:12" ht="15" hidden="1">
      <c r="A198" s="268" t="s">
        <v>377</v>
      </c>
      <c r="B198" s="252" t="s">
        <v>90</v>
      </c>
      <c r="C198" s="252" t="s">
        <v>59</v>
      </c>
      <c r="D198" s="252" t="s">
        <v>480</v>
      </c>
      <c r="E198" s="252" t="s">
        <v>378</v>
      </c>
      <c r="F198" s="255">
        <f t="shared" si="49"/>
        <v>0</v>
      </c>
      <c r="G198" s="302"/>
      <c r="H198" s="255"/>
      <c r="I198" s="255">
        <v>50000</v>
      </c>
      <c r="J198" s="255">
        <v>0</v>
      </c>
      <c r="K198" s="255">
        <f t="shared" si="50"/>
        <v>0</v>
      </c>
      <c r="L198" s="255">
        <f t="shared" si="50"/>
        <v>0</v>
      </c>
    </row>
    <row r="199" spans="1:12" ht="15" hidden="1">
      <c r="A199" s="260" t="s">
        <v>383</v>
      </c>
      <c r="B199" s="252" t="s">
        <v>90</v>
      </c>
      <c r="C199" s="258" t="s">
        <v>59</v>
      </c>
      <c r="D199" s="258" t="s">
        <v>480</v>
      </c>
      <c r="E199" s="258" t="s">
        <v>378</v>
      </c>
      <c r="F199" s="259"/>
      <c r="G199" s="297"/>
      <c r="H199" s="259">
        <v>704300</v>
      </c>
      <c r="I199" s="259">
        <v>50000</v>
      </c>
      <c r="J199" s="259">
        <v>0</v>
      </c>
      <c r="K199" s="259"/>
      <c r="L199" s="259"/>
    </row>
    <row r="200" spans="1:12" ht="25.5" hidden="1">
      <c r="A200" s="254" t="s">
        <v>462</v>
      </c>
      <c r="B200" s="252" t="s">
        <v>90</v>
      </c>
      <c r="C200" s="252" t="s">
        <v>59</v>
      </c>
      <c r="D200" s="252" t="s">
        <v>186</v>
      </c>
      <c r="E200" s="252"/>
      <c r="F200" s="281">
        <f>F201</f>
        <v>0</v>
      </c>
      <c r="G200" s="306"/>
      <c r="H200" s="281"/>
      <c r="I200" s="281">
        <f>I202</f>
        <v>50000</v>
      </c>
      <c r="J200" s="281">
        <v>0</v>
      </c>
      <c r="K200" s="281">
        <f t="shared" ref="K200:L201" si="51">K201</f>
        <v>0</v>
      </c>
      <c r="L200" s="281">
        <f t="shared" si="51"/>
        <v>0</v>
      </c>
    </row>
    <row r="201" spans="1:12" ht="15" hidden="1">
      <c r="A201" s="268" t="s">
        <v>377</v>
      </c>
      <c r="B201" s="252" t="s">
        <v>90</v>
      </c>
      <c r="C201" s="258" t="s">
        <v>59</v>
      </c>
      <c r="D201" s="258" t="s">
        <v>186</v>
      </c>
      <c r="E201" s="258" t="s">
        <v>378</v>
      </c>
      <c r="F201" s="259">
        <f>F202</f>
        <v>0</v>
      </c>
      <c r="G201" s="297"/>
      <c r="H201" s="259">
        <v>704300</v>
      </c>
      <c r="I201" s="259">
        <v>50000</v>
      </c>
      <c r="J201" s="259">
        <v>0</v>
      </c>
      <c r="K201" s="259">
        <f t="shared" si="51"/>
        <v>0</v>
      </c>
      <c r="L201" s="259">
        <f t="shared" si="51"/>
        <v>0</v>
      </c>
    </row>
    <row r="202" spans="1:12" ht="15" hidden="1">
      <c r="A202" s="260" t="s">
        <v>482</v>
      </c>
      <c r="B202" s="252" t="s">
        <v>90</v>
      </c>
      <c r="C202" s="258" t="s">
        <v>59</v>
      </c>
      <c r="D202" s="258" t="s">
        <v>186</v>
      </c>
      <c r="E202" s="258" t="s">
        <v>378</v>
      </c>
      <c r="F202" s="259">
        <v>0</v>
      </c>
      <c r="G202" s="297"/>
      <c r="H202" s="259">
        <v>704300</v>
      </c>
      <c r="I202" s="259">
        <v>50000</v>
      </c>
      <c r="J202" s="259">
        <v>0</v>
      </c>
      <c r="K202" s="259">
        <v>0</v>
      </c>
      <c r="L202" s="259">
        <v>0</v>
      </c>
    </row>
    <row r="203" spans="1:12" ht="15" hidden="1">
      <c r="A203" s="274" t="s">
        <v>111</v>
      </c>
      <c r="B203" s="252" t="s">
        <v>90</v>
      </c>
      <c r="C203" s="252" t="s">
        <v>110</v>
      </c>
      <c r="D203" s="252"/>
      <c r="E203" s="252"/>
      <c r="F203" s="255">
        <f>F204</f>
        <v>0</v>
      </c>
      <c r="G203" s="302"/>
      <c r="H203" s="255">
        <f t="shared" ref="H203:L204" si="52">H204</f>
        <v>3000</v>
      </c>
      <c r="I203" s="255">
        <f t="shared" si="52"/>
        <v>0</v>
      </c>
      <c r="J203" s="255">
        <f t="shared" si="52"/>
        <v>0</v>
      </c>
      <c r="K203" s="255">
        <f t="shared" si="52"/>
        <v>0</v>
      </c>
      <c r="L203" s="255">
        <f t="shared" si="52"/>
        <v>0</v>
      </c>
    </row>
    <row r="204" spans="1:12" ht="39" hidden="1">
      <c r="A204" s="274" t="s">
        <v>483</v>
      </c>
      <c r="B204" s="252" t="s">
        <v>90</v>
      </c>
      <c r="C204" s="252" t="s">
        <v>110</v>
      </c>
      <c r="D204" s="252" t="s">
        <v>484</v>
      </c>
      <c r="E204" s="252" t="s">
        <v>378</v>
      </c>
      <c r="F204" s="255">
        <f>F205</f>
        <v>0</v>
      </c>
      <c r="G204" s="302"/>
      <c r="H204" s="255">
        <f t="shared" si="52"/>
        <v>3000</v>
      </c>
      <c r="I204" s="255">
        <f t="shared" si="52"/>
        <v>0</v>
      </c>
      <c r="J204" s="255">
        <f t="shared" si="52"/>
        <v>0</v>
      </c>
      <c r="K204" s="255">
        <f t="shared" si="52"/>
        <v>0</v>
      </c>
      <c r="L204" s="255">
        <f t="shared" si="52"/>
        <v>0</v>
      </c>
    </row>
    <row r="205" spans="1:12" ht="15" hidden="1">
      <c r="A205" s="260" t="s">
        <v>485</v>
      </c>
      <c r="B205" s="252" t="s">
        <v>90</v>
      </c>
      <c r="C205" s="258" t="s">
        <v>110</v>
      </c>
      <c r="D205" s="258" t="s">
        <v>484</v>
      </c>
      <c r="E205" s="258" t="s">
        <v>378</v>
      </c>
      <c r="F205" s="259">
        <v>0</v>
      </c>
      <c r="G205" s="297"/>
      <c r="H205" s="259">
        <v>3000</v>
      </c>
      <c r="I205" s="259">
        <v>0</v>
      </c>
      <c r="J205" s="259">
        <v>0</v>
      </c>
      <c r="K205" s="259">
        <v>0</v>
      </c>
      <c r="L205" s="259">
        <v>0</v>
      </c>
    </row>
    <row r="206" spans="1:12" ht="15" hidden="1">
      <c r="A206" s="254" t="s">
        <v>111</v>
      </c>
      <c r="B206" s="252" t="s">
        <v>90</v>
      </c>
      <c r="C206" s="258" t="s">
        <v>110</v>
      </c>
      <c r="D206" s="258"/>
      <c r="E206" s="258"/>
      <c r="F206" s="255">
        <f>F207</f>
        <v>0</v>
      </c>
      <c r="G206" s="297"/>
      <c r="H206" s="259"/>
      <c r="I206" s="259"/>
      <c r="J206" s="259"/>
      <c r="K206" s="255">
        <f t="shared" ref="K206:L207" si="53">K207</f>
        <v>0</v>
      </c>
      <c r="L206" s="255">
        <f t="shared" si="53"/>
        <v>0</v>
      </c>
    </row>
    <row r="207" spans="1:12" ht="15" hidden="1">
      <c r="A207" s="261" t="s">
        <v>377</v>
      </c>
      <c r="B207" s="252" t="s">
        <v>90</v>
      </c>
      <c r="C207" s="258" t="s">
        <v>110</v>
      </c>
      <c r="D207" s="258" t="s">
        <v>486</v>
      </c>
      <c r="E207" s="258" t="s">
        <v>378</v>
      </c>
      <c r="F207" s="259">
        <f>F208</f>
        <v>0</v>
      </c>
      <c r="G207" s="297"/>
      <c r="H207" s="259"/>
      <c r="I207" s="259"/>
      <c r="J207" s="259"/>
      <c r="K207" s="259">
        <f t="shared" si="53"/>
        <v>0</v>
      </c>
      <c r="L207" s="259">
        <f t="shared" si="53"/>
        <v>0</v>
      </c>
    </row>
    <row r="208" spans="1:12" ht="15" hidden="1">
      <c r="A208" s="260" t="s">
        <v>383</v>
      </c>
      <c r="B208" s="252" t="s">
        <v>90</v>
      </c>
      <c r="C208" s="258" t="s">
        <v>110</v>
      </c>
      <c r="D208" s="258" t="s">
        <v>486</v>
      </c>
      <c r="E208" s="258" t="s">
        <v>378</v>
      </c>
      <c r="F208" s="259"/>
      <c r="G208" s="297"/>
      <c r="H208" s="259"/>
      <c r="I208" s="259"/>
      <c r="J208" s="259"/>
      <c r="K208" s="259"/>
      <c r="L208" s="259"/>
    </row>
    <row r="209" spans="1:12" ht="15" hidden="1">
      <c r="A209" s="274" t="s">
        <v>487</v>
      </c>
      <c r="B209" s="252" t="s">
        <v>90</v>
      </c>
      <c r="C209" s="252" t="s">
        <v>59</v>
      </c>
      <c r="D209" s="252" t="s">
        <v>488</v>
      </c>
      <c r="E209" s="252"/>
      <c r="F209" s="255">
        <f t="shared" ref="F209:F213" si="54">F210</f>
        <v>0</v>
      </c>
      <c r="G209" s="302"/>
      <c r="H209" s="255"/>
      <c r="I209" s="255"/>
      <c r="J209" s="255"/>
      <c r="K209" s="255">
        <f t="shared" ref="K209:L213" si="55">K210</f>
        <v>0</v>
      </c>
      <c r="L209" s="255">
        <f t="shared" si="55"/>
        <v>0</v>
      </c>
    </row>
    <row r="210" spans="1:12" ht="63.75" hidden="1">
      <c r="A210" s="279" t="s">
        <v>424</v>
      </c>
      <c r="B210" s="252" t="s">
        <v>90</v>
      </c>
      <c r="C210" s="252" t="s">
        <v>59</v>
      </c>
      <c r="D210" s="252" t="s">
        <v>489</v>
      </c>
      <c r="E210" s="252"/>
      <c r="F210" s="255">
        <f t="shared" si="54"/>
        <v>0</v>
      </c>
      <c r="G210" s="302"/>
      <c r="H210" s="255"/>
      <c r="I210" s="255"/>
      <c r="J210" s="255"/>
      <c r="K210" s="255">
        <f t="shared" si="55"/>
        <v>0</v>
      </c>
      <c r="L210" s="255">
        <f t="shared" si="55"/>
        <v>0</v>
      </c>
    </row>
    <row r="211" spans="1:12" ht="25.5" hidden="1">
      <c r="A211" s="280" t="s">
        <v>481</v>
      </c>
      <c r="B211" s="252" t="s">
        <v>90</v>
      </c>
      <c r="C211" s="252" t="s">
        <v>59</v>
      </c>
      <c r="D211" s="252" t="s">
        <v>489</v>
      </c>
      <c r="E211" s="252" t="s">
        <v>194</v>
      </c>
      <c r="F211" s="255">
        <f t="shared" si="54"/>
        <v>0</v>
      </c>
      <c r="G211" s="302"/>
      <c r="H211" s="255"/>
      <c r="I211" s="255"/>
      <c r="J211" s="255"/>
      <c r="K211" s="255">
        <f t="shared" si="55"/>
        <v>0</v>
      </c>
      <c r="L211" s="255">
        <f t="shared" si="55"/>
        <v>0</v>
      </c>
    </row>
    <row r="212" spans="1:12" ht="25.5" hidden="1">
      <c r="A212" s="280" t="s">
        <v>419</v>
      </c>
      <c r="B212" s="252" t="s">
        <v>90</v>
      </c>
      <c r="C212" s="252" t="s">
        <v>59</v>
      </c>
      <c r="D212" s="252" t="s">
        <v>489</v>
      </c>
      <c r="E212" s="252" t="s">
        <v>420</v>
      </c>
      <c r="F212" s="255">
        <f t="shared" si="54"/>
        <v>0</v>
      </c>
      <c r="G212" s="302"/>
      <c r="H212" s="255"/>
      <c r="I212" s="255"/>
      <c r="J212" s="255"/>
      <c r="K212" s="255">
        <f t="shared" si="55"/>
        <v>0</v>
      </c>
      <c r="L212" s="255">
        <f t="shared" si="55"/>
        <v>0</v>
      </c>
    </row>
    <row r="213" spans="1:12" ht="15" hidden="1">
      <c r="A213" s="268" t="s">
        <v>377</v>
      </c>
      <c r="B213" s="252" t="s">
        <v>90</v>
      </c>
      <c r="C213" s="252" t="s">
        <v>59</v>
      </c>
      <c r="D213" s="252" t="s">
        <v>489</v>
      </c>
      <c r="E213" s="252" t="s">
        <v>378</v>
      </c>
      <c r="F213" s="255">
        <f t="shared" si="54"/>
        <v>0</v>
      </c>
      <c r="G213" s="302"/>
      <c r="H213" s="255"/>
      <c r="I213" s="255">
        <v>50000</v>
      </c>
      <c r="J213" s="255">
        <v>0</v>
      </c>
      <c r="K213" s="255">
        <f t="shared" si="55"/>
        <v>0</v>
      </c>
      <c r="L213" s="255">
        <f t="shared" si="55"/>
        <v>0</v>
      </c>
    </row>
    <row r="214" spans="1:12" ht="15" hidden="1">
      <c r="A214" s="260" t="s">
        <v>383</v>
      </c>
      <c r="B214" s="252" t="s">
        <v>90</v>
      </c>
      <c r="C214" s="258" t="s">
        <v>59</v>
      </c>
      <c r="D214" s="258" t="s">
        <v>489</v>
      </c>
      <c r="E214" s="258" t="s">
        <v>378</v>
      </c>
      <c r="F214" s="259"/>
      <c r="G214" s="297"/>
      <c r="H214" s="259">
        <v>704300</v>
      </c>
      <c r="I214" s="259">
        <v>50000</v>
      </c>
      <c r="J214" s="259">
        <v>0</v>
      </c>
      <c r="K214" s="259"/>
      <c r="L214" s="259"/>
    </row>
    <row r="215" spans="1:12" ht="26.25" hidden="1">
      <c r="A215" s="282" t="s">
        <v>599</v>
      </c>
      <c r="B215" s="252" t="s">
        <v>90</v>
      </c>
      <c r="C215" s="252" t="s">
        <v>59</v>
      </c>
      <c r="D215" s="252" t="s">
        <v>600</v>
      </c>
      <c r="E215" s="258"/>
      <c r="F215" s="255">
        <f>F216</f>
        <v>0</v>
      </c>
      <c r="G215" s="302"/>
      <c r="H215" s="255"/>
      <c r="I215" s="255"/>
      <c r="J215" s="255"/>
      <c r="K215" s="255">
        <f t="shared" ref="K215:L215" si="56">K216</f>
        <v>0</v>
      </c>
      <c r="L215" s="255">
        <f t="shared" si="56"/>
        <v>0</v>
      </c>
    </row>
    <row r="216" spans="1:12" ht="26.25" hidden="1">
      <c r="A216" s="282" t="s">
        <v>601</v>
      </c>
      <c r="B216" s="252" t="s">
        <v>90</v>
      </c>
      <c r="C216" s="252" t="s">
        <v>59</v>
      </c>
      <c r="D216" s="252" t="s">
        <v>602</v>
      </c>
      <c r="E216" s="258"/>
      <c r="F216" s="255">
        <f>F217+F224</f>
        <v>0</v>
      </c>
      <c r="G216" s="302"/>
      <c r="H216" s="255"/>
      <c r="I216" s="255"/>
      <c r="J216" s="255"/>
      <c r="K216" s="255">
        <f t="shared" ref="K216:L216" si="57">K217+K224</f>
        <v>0</v>
      </c>
      <c r="L216" s="255">
        <f t="shared" si="57"/>
        <v>0</v>
      </c>
    </row>
    <row r="217" spans="1:12" ht="51" hidden="1">
      <c r="A217" s="256" t="s">
        <v>190</v>
      </c>
      <c r="B217" s="252" t="s">
        <v>90</v>
      </c>
      <c r="C217" s="252" t="s">
        <v>59</v>
      </c>
      <c r="D217" s="252" t="s">
        <v>603</v>
      </c>
      <c r="E217" s="252" t="s">
        <v>192</v>
      </c>
      <c r="F217" s="255">
        <f>F218</f>
        <v>0</v>
      </c>
      <c r="G217" s="302"/>
      <c r="H217" s="255"/>
      <c r="I217" s="255"/>
      <c r="J217" s="255"/>
      <c r="K217" s="255">
        <f t="shared" ref="K217:L217" si="58">K218</f>
        <v>0</v>
      </c>
      <c r="L217" s="255">
        <f t="shared" si="58"/>
        <v>0</v>
      </c>
    </row>
    <row r="218" spans="1:12" ht="15" hidden="1">
      <c r="A218" s="256" t="s">
        <v>451</v>
      </c>
      <c r="B218" s="252" t="s">
        <v>90</v>
      </c>
      <c r="C218" s="252" t="s">
        <v>59</v>
      </c>
      <c r="D218" s="252" t="s">
        <v>603</v>
      </c>
      <c r="E218" s="252" t="s">
        <v>452</v>
      </c>
      <c r="F218" s="255">
        <f>F219+F222</f>
        <v>0</v>
      </c>
      <c r="G218" s="302"/>
      <c r="H218" s="255"/>
      <c r="I218" s="255"/>
      <c r="J218" s="255"/>
      <c r="K218" s="255">
        <f t="shared" ref="K218:L218" si="59">K219+K222</f>
        <v>0</v>
      </c>
      <c r="L218" s="255">
        <f t="shared" si="59"/>
        <v>0</v>
      </c>
    </row>
    <row r="219" spans="1:12" ht="15" hidden="1">
      <c r="A219" s="256" t="s">
        <v>453</v>
      </c>
      <c r="B219" s="252" t="s">
        <v>90</v>
      </c>
      <c r="C219" s="252" t="s">
        <v>59</v>
      </c>
      <c r="D219" s="252" t="s">
        <v>603</v>
      </c>
      <c r="E219" s="252" t="s">
        <v>454</v>
      </c>
      <c r="F219" s="255">
        <f>F220+F221</f>
        <v>0</v>
      </c>
      <c r="G219" s="302"/>
      <c r="H219" s="255"/>
      <c r="I219" s="255"/>
      <c r="J219" s="255"/>
      <c r="K219" s="255">
        <f t="shared" ref="K219:L219" si="60">K220+K221</f>
        <v>0</v>
      </c>
      <c r="L219" s="255">
        <f t="shared" si="60"/>
        <v>0</v>
      </c>
    </row>
    <row r="220" spans="1:12" ht="15" hidden="1">
      <c r="A220" s="260" t="s">
        <v>361</v>
      </c>
      <c r="B220" s="258" t="s">
        <v>90</v>
      </c>
      <c r="C220" s="258" t="s">
        <v>59</v>
      </c>
      <c r="D220" s="258" t="s">
        <v>603</v>
      </c>
      <c r="E220" s="258" t="s">
        <v>454</v>
      </c>
      <c r="F220" s="259"/>
      <c r="G220" s="295"/>
      <c r="H220" s="296"/>
      <c r="I220" s="296"/>
      <c r="J220" s="296"/>
      <c r="K220" s="259"/>
      <c r="L220" s="259"/>
    </row>
    <row r="221" spans="1:12" ht="25.5" hidden="1">
      <c r="A221" s="261" t="s">
        <v>362</v>
      </c>
      <c r="B221" s="258" t="s">
        <v>90</v>
      </c>
      <c r="C221" s="258" t="s">
        <v>59</v>
      </c>
      <c r="D221" s="252" t="s">
        <v>603</v>
      </c>
      <c r="E221" s="262" t="s">
        <v>454</v>
      </c>
      <c r="F221" s="263"/>
      <c r="G221" s="262"/>
      <c r="H221" s="278"/>
      <c r="I221" s="299"/>
      <c r="J221" s="259"/>
      <c r="K221" s="263"/>
      <c r="L221" s="263"/>
    </row>
    <row r="222" spans="1:12" ht="38.25" hidden="1">
      <c r="A222" s="256" t="s">
        <v>455</v>
      </c>
      <c r="B222" s="252" t="s">
        <v>90</v>
      </c>
      <c r="C222" s="252" t="s">
        <v>59</v>
      </c>
      <c r="D222" s="252" t="s">
        <v>603</v>
      </c>
      <c r="E222" s="249" t="s">
        <v>456</v>
      </c>
      <c r="F222" s="300">
        <f>F223</f>
        <v>0</v>
      </c>
      <c r="G222" s="249"/>
      <c r="H222" s="281"/>
      <c r="I222" s="301"/>
      <c r="J222" s="255"/>
      <c r="K222" s="300">
        <f t="shared" ref="K222:L222" si="61">K223</f>
        <v>0</v>
      </c>
      <c r="L222" s="300">
        <f t="shared" si="61"/>
        <v>0</v>
      </c>
    </row>
    <row r="223" spans="1:12" ht="15" hidden="1">
      <c r="A223" s="260" t="s">
        <v>371</v>
      </c>
      <c r="B223" s="258" t="s">
        <v>90</v>
      </c>
      <c r="C223" s="258" t="s">
        <v>59</v>
      </c>
      <c r="D223" s="258" t="s">
        <v>603</v>
      </c>
      <c r="E223" s="258" t="s">
        <v>456</v>
      </c>
      <c r="F223" s="259"/>
      <c r="G223" s="295"/>
      <c r="H223" s="296"/>
      <c r="I223" s="296"/>
      <c r="J223" s="296"/>
      <c r="K223" s="259"/>
      <c r="L223" s="259"/>
    </row>
    <row r="224" spans="1:12" ht="38.25" hidden="1">
      <c r="A224" s="254" t="s">
        <v>148</v>
      </c>
      <c r="B224" s="252" t="s">
        <v>90</v>
      </c>
      <c r="C224" s="252" t="s">
        <v>59</v>
      </c>
      <c r="D224" s="252" t="s">
        <v>604</v>
      </c>
      <c r="E224" s="258"/>
      <c r="F224" s="255">
        <f>F225</f>
        <v>0</v>
      </c>
      <c r="G224" s="295"/>
      <c r="H224" s="296"/>
      <c r="I224" s="296"/>
      <c r="J224" s="296"/>
      <c r="K224" s="255">
        <f t="shared" ref="K224:L226" si="62">K225</f>
        <v>0</v>
      </c>
      <c r="L224" s="255">
        <f t="shared" si="62"/>
        <v>0</v>
      </c>
    </row>
    <row r="225" spans="1:12" ht="25.5" hidden="1">
      <c r="A225" s="280" t="s">
        <v>481</v>
      </c>
      <c r="B225" s="252" t="s">
        <v>90</v>
      </c>
      <c r="C225" s="252" t="s">
        <v>59</v>
      </c>
      <c r="D225" s="252" t="s">
        <v>604</v>
      </c>
      <c r="E225" s="252" t="s">
        <v>194</v>
      </c>
      <c r="F225" s="255">
        <f>F226</f>
        <v>0</v>
      </c>
      <c r="G225" s="302"/>
      <c r="H225" s="255"/>
      <c r="I225" s="255"/>
      <c r="J225" s="255"/>
      <c r="K225" s="255">
        <f t="shared" si="62"/>
        <v>0</v>
      </c>
      <c r="L225" s="255">
        <f t="shared" si="62"/>
        <v>0</v>
      </c>
    </row>
    <row r="226" spans="1:12" ht="25.5" hidden="1">
      <c r="A226" s="280" t="s">
        <v>419</v>
      </c>
      <c r="B226" s="252" t="s">
        <v>90</v>
      </c>
      <c r="C226" s="252" t="s">
        <v>59</v>
      </c>
      <c r="D226" s="252" t="s">
        <v>604</v>
      </c>
      <c r="E226" s="252" t="s">
        <v>420</v>
      </c>
      <c r="F226" s="255">
        <f>F227</f>
        <v>0</v>
      </c>
      <c r="G226" s="302"/>
      <c r="H226" s="255"/>
      <c r="I226" s="255"/>
      <c r="J226" s="255"/>
      <c r="K226" s="255">
        <f t="shared" si="62"/>
        <v>0</v>
      </c>
      <c r="L226" s="255">
        <f t="shared" si="62"/>
        <v>0</v>
      </c>
    </row>
    <row r="227" spans="1:12" ht="15" hidden="1">
      <c r="A227" s="268" t="s">
        <v>377</v>
      </c>
      <c r="B227" s="252" t="s">
        <v>90</v>
      </c>
      <c r="C227" s="252" t="s">
        <v>59</v>
      </c>
      <c r="D227" s="252" t="s">
        <v>604</v>
      </c>
      <c r="E227" s="252" t="s">
        <v>378</v>
      </c>
      <c r="F227" s="255">
        <f>F228+F229+F232</f>
        <v>0</v>
      </c>
      <c r="G227" s="295"/>
      <c r="H227" s="296"/>
      <c r="I227" s="296"/>
      <c r="J227" s="296"/>
      <c r="K227" s="255">
        <f t="shared" ref="K227:L227" si="63">K228+K229+K232</f>
        <v>0</v>
      </c>
      <c r="L227" s="255">
        <f t="shared" si="63"/>
        <v>0</v>
      </c>
    </row>
    <row r="228" spans="1:12" ht="15" hidden="1">
      <c r="A228" s="260" t="s">
        <v>382</v>
      </c>
      <c r="B228" s="252" t="s">
        <v>90</v>
      </c>
      <c r="C228" s="258" t="s">
        <v>59</v>
      </c>
      <c r="D228" s="258" t="s">
        <v>604</v>
      </c>
      <c r="E228" s="258" t="s">
        <v>378</v>
      </c>
      <c r="F228" s="259"/>
      <c r="G228" s="297"/>
      <c r="H228" s="259"/>
      <c r="I228" s="259"/>
      <c r="J228" s="259"/>
      <c r="K228" s="259"/>
      <c r="L228" s="259"/>
    </row>
    <row r="229" spans="1:12" ht="15" hidden="1">
      <c r="A229" s="260" t="s">
        <v>384</v>
      </c>
      <c r="B229" s="258" t="s">
        <v>90</v>
      </c>
      <c r="C229" s="258" t="s">
        <v>59</v>
      </c>
      <c r="D229" s="258" t="s">
        <v>604</v>
      </c>
      <c r="E229" s="258" t="s">
        <v>378</v>
      </c>
      <c r="F229" s="259"/>
      <c r="G229" s="295"/>
      <c r="H229" s="296"/>
      <c r="I229" s="296"/>
      <c r="J229" s="296"/>
      <c r="K229" s="259"/>
      <c r="L229" s="259"/>
    </row>
    <row r="230" spans="1:12" ht="15" hidden="1">
      <c r="A230" s="260" t="s">
        <v>464</v>
      </c>
      <c r="B230" s="258" t="s">
        <v>90</v>
      </c>
      <c r="C230" s="258" t="s">
        <v>59</v>
      </c>
      <c r="D230" s="258" t="s">
        <v>604</v>
      </c>
      <c r="E230" s="258" t="s">
        <v>378</v>
      </c>
      <c r="F230" s="255"/>
      <c r="G230" s="295"/>
      <c r="H230" s="296"/>
      <c r="I230" s="296"/>
      <c r="J230" s="296"/>
      <c r="K230" s="255"/>
      <c r="L230" s="255"/>
    </row>
    <row r="231" spans="1:12" ht="15" hidden="1">
      <c r="A231" s="264" t="s">
        <v>385</v>
      </c>
      <c r="B231" s="258" t="s">
        <v>90</v>
      </c>
      <c r="C231" s="258" t="s">
        <v>59</v>
      </c>
      <c r="D231" s="258" t="s">
        <v>604</v>
      </c>
      <c r="E231" s="258" t="s">
        <v>378</v>
      </c>
      <c r="F231" s="259"/>
      <c r="G231" s="297"/>
      <c r="H231" s="259"/>
      <c r="I231" s="259"/>
      <c r="J231" s="259"/>
      <c r="K231" s="259"/>
      <c r="L231" s="259"/>
    </row>
    <row r="232" spans="1:12" ht="15" hidden="1">
      <c r="A232" s="265" t="s">
        <v>387</v>
      </c>
      <c r="B232" s="258" t="s">
        <v>90</v>
      </c>
      <c r="C232" s="258" t="s">
        <v>59</v>
      </c>
      <c r="D232" s="258" t="s">
        <v>604</v>
      </c>
      <c r="E232" s="262" t="s">
        <v>378</v>
      </c>
      <c r="F232" s="259"/>
      <c r="G232" s="297"/>
      <c r="H232" s="259"/>
      <c r="I232" s="259"/>
      <c r="J232" s="259"/>
      <c r="K232" s="259"/>
      <c r="L232" s="259"/>
    </row>
    <row r="233" spans="1:12" ht="15">
      <c r="A233" s="320" t="s">
        <v>628</v>
      </c>
      <c r="B233" s="258" t="s">
        <v>90</v>
      </c>
      <c r="C233" s="258" t="s">
        <v>59</v>
      </c>
      <c r="D233" s="258" t="s">
        <v>475</v>
      </c>
      <c r="E233" s="319" t="s">
        <v>617</v>
      </c>
      <c r="F233" s="259">
        <v>145000</v>
      </c>
      <c r="G233" s="297"/>
      <c r="H233" s="259"/>
      <c r="I233" s="259"/>
      <c r="J233" s="259"/>
      <c r="K233" s="259"/>
      <c r="L233" s="259"/>
    </row>
    <row r="234" spans="1:12" ht="26.25">
      <c r="A234" s="320" t="s">
        <v>221</v>
      </c>
      <c r="B234" s="252" t="s">
        <v>90</v>
      </c>
      <c r="C234" s="252" t="s">
        <v>59</v>
      </c>
      <c r="D234" s="252" t="s">
        <v>626</v>
      </c>
      <c r="E234" s="319"/>
      <c r="F234" s="255">
        <f>F235</f>
        <v>2000</v>
      </c>
      <c r="G234" s="297"/>
      <c r="H234" s="259"/>
      <c r="I234" s="259"/>
      <c r="J234" s="259"/>
      <c r="K234" s="259"/>
      <c r="L234" s="259"/>
    </row>
    <row r="235" spans="1:12" ht="26.25">
      <c r="A235" s="320" t="s">
        <v>229</v>
      </c>
      <c r="B235" s="252" t="s">
        <v>90</v>
      </c>
      <c r="C235" s="252" t="s">
        <v>59</v>
      </c>
      <c r="D235" s="252" t="s">
        <v>627</v>
      </c>
      <c r="E235" s="319"/>
      <c r="F235" s="255">
        <f>F236</f>
        <v>2000</v>
      </c>
      <c r="G235" s="297"/>
      <c r="H235" s="259"/>
      <c r="I235" s="259"/>
      <c r="J235" s="259"/>
      <c r="K235" s="259"/>
      <c r="L235" s="259"/>
    </row>
    <row r="236" spans="1:12" ht="58.5" customHeight="1">
      <c r="A236" s="320" t="s">
        <v>443</v>
      </c>
      <c r="B236" s="252" t="s">
        <v>90</v>
      </c>
      <c r="C236" s="252" t="s">
        <v>59</v>
      </c>
      <c r="D236" s="252" t="s">
        <v>444</v>
      </c>
      <c r="E236" s="319"/>
      <c r="F236" s="255">
        <f>F237</f>
        <v>2000</v>
      </c>
      <c r="G236" s="297"/>
      <c r="H236" s="259"/>
      <c r="I236" s="259"/>
      <c r="J236" s="259"/>
      <c r="K236" s="259"/>
      <c r="L236" s="259"/>
    </row>
    <row r="237" spans="1:12" ht="66.75" customHeight="1">
      <c r="A237" s="320" t="s">
        <v>597</v>
      </c>
      <c r="B237" s="252" t="s">
        <v>90</v>
      </c>
      <c r="C237" s="252" t="s">
        <v>59</v>
      </c>
      <c r="D237" s="252" t="s">
        <v>445</v>
      </c>
      <c r="E237" s="319"/>
      <c r="F237" s="255">
        <f>F238</f>
        <v>2000</v>
      </c>
      <c r="G237" s="297"/>
      <c r="H237" s="259"/>
      <c r="I237" s="259"/>
      <c r="J237" s="259"/>
      <c r="K237" s="259"/>
      <c r="L237" s="259"/>
    </row>
    <row r="238" spans="1:12" ht="39" customHeight="1">
      <c r="A238" s="280" t="s">
        <v>481</v>
      </c>
      <c r="B238" s="252" t="s">
        <v>90</v>
      </c>
      <c r="C238" s="252" t="s">
        <v>59</v>
      </c>
      <c r="D238" s="252" t="s">
        <v>445</v>
      </c>
      <c r="E238" s="319" t="s">
        <v>194</v>
      </c>
      <c r="F238" s="255">
        <f>F239</f>
        <v>2000</v>
      </c>
      <c r="G238" s="297"/>
      <c r="H238" s="259"/>
      <c r="I238" s="259"/>
      <c r="J238" s="259"/>
      <c r="K238" s="259"/>
      <c r="L238" s="259"/>
    </row>
    <row r="239" spans="1:12" ht="21.75" customHeight="1">
      <c r="A239" s="261" t="s">
        <v>377</v>
      </c>
      <c r="B239" s="258" t="s">
        <v>90</v>
      </c>
      <c r="C239" s="258" t="s">
        <v>59</v>
      </c>
      <c r="D239" s="258" t="s">
        <v>445</v>
      </c>
      <c r="E239" s="319" t="s">
        <v>378</v>
      </c>
      <c r="F239" s="259">
        <v>2000</v>
      </c>
      <c r="G239" s="297"/>
      <c r="H239" s="259"/>
      <c r="I239" s="259"/>
      <c r="J239" s="259"/>
      <c r="K239" s="259"/>
      <c r="L239" s="259"/>
    </row>
    <row r="240" spans="1:12" ht="26.25">
      <c r="A240" s="307" t="s">
        <v>605</v>
      </c>
      <c r="B240" s="252" t="s">
        <v>90</v>
      </c>
      <c r="C240" s="252" t="s">
        <v>110</v>
      </c>
      <c r="D240" s="308"/>
      <c r="E240" s="262"/>
      <c r="F240" s="255">
        <f>F241+F248</f>
        <v>1181450</v>
      </c>
      <c r="G240" s="302"/>
      <c r="H240" s="255"/>
      <c r="I240" s="255"/>
      <c r="J240" s="255"/>
      <c r="K240" s="255">
        <f t="shared" ref="K240:L246" si="64">K241</f>
        <v>1000</v>
      </c>
      <c r="L240" s="255">
        <f t="shared" si="64"/>
        <v>1000</v>
      </c>
    </row>
    <row r="241" spans="1:12" ht="26.25">
      <c r="A241" s="309" t="s">
        <v>606</v>
      </c>
      <c r="B241" s="252" t="s">
        <v>90</v>
      </c>
      <c r="C241" s="252" t="s">
        <v>110</v>
      </c>
      <c r="D241" s="308" t="s">
        <v>136</v>
      </c>
      <c r="E241" s="262"/>
      <c r="F241" s="255">
        <f t="shared" ref="F241:F245" si="65">F242</f>
        <v>0</v>
      </c>
      <c r="G241" s="302"/>
      <c r="H241" s="255"/>
      <c r="I241" s="255"/>
      <c r="J241" s="255"/>
      <c r="K241" s="255">
        <f t="shared" si="64"/>
        <v>1000</v>
      </c>
      <c r="L241" s="255">
        <f t="shared" si="64"/>
        <v>1000</v>
      </c>
    </row>
    <row r="242" spans="1:12" ht="26.25" hidden="1">
      <c r="A242" s="307" t="s">
        <v>262</v>
      </c>
      <c r="B242" s="252" t="s">
        <v>90</v>
      </c>
      <c r="C242" s="252" t="s">
        <v>110</v>
      </c>
      <c r="D242" s="308" t="s">
        <v>607</v>
      </c>
      <c r="E242" s="262"/>
      <c r="F242" s="255">
        <f t="shared" si="65"/>
        <v>0</v>
      </c>
      <c r="G242" s="302"/>
      <c r="H242" s="255"/>
      <c r="I242" s="255"/>
      <c r="J242" s="255"/>
      <c r="K242" s="255">
        <f t="shared" si="64"/>
        <v>1000</v>
      </c>
      <c r="L242" s="255">
        <f t="shared" si="64"/>
        <v>1000</v>
      </c>
    </row>
    <row r="243" spans="1:12" ht="26.25">
      <c r="A243" s="318" t="s">
        <v>608</v>
      </c>
      <c r="B243" s="258" t="s">
        <v>90</v>
      </c>
      <c r="C243" s="258" t="s">
        <v>110</v>
      </c>
      <c r="D243" s="310" t="s">
        <v>612</v>
      </c>
      <c r="E243" s="262"/>
      <c r="F243" s="259">
        <f t="shared" si="65"/>
        <v>0</v>
      </c>
      <c r="G243" s="297"/>
      <c r="H243" s="259"/>
      <c r="I243" s="259"/>
      <c r="J243" s="259"/>
      <c r="K243" s="259">
        <f t="shared" si="64"/>
        <v>1000</v>
      </c>
      <c r="L243" s="259">
        <f t="shared" si="64"/>
        <v>1000</v>
      </c>
    </row>
    <row r="244" spans="1:12" ht="63.75">
      <c r="A244" s="272" t="s">
        <v>597</v>
      </c>
      <c r="B244" s="262" t="s">
        <v>90</v>
      </c>
      <c r="C244" s="262" t="s">
        <v>110</v>
      </c>
      <c r="D244" s="310" t="s">
        <v>613</v>
      </c>
      <c r="E244" s="262"/>
      <c r="F244" s="259">
        <f>F245</f>
        <v>0</v>
      </c>
      <c r="G244" s="297"/>
      <c r="H244" s="259"/>
      <c r="I244" s="259"/>
      <c r="J244" s="259"/>
      <c r="K244" s="259">
        <f>K245</f>
        <v>1000</v>
      </c>
      <c r="L244" s="259">
        <f>L245</f>
        <v>1000</v>
      </c>
    </row>
    <row r="245" spans="1:12" ht="25.5">
      <c r="A245" s="260" t="s">
        <v>115</v>
      </c>
      <c r="B245" s="258" t="s">
        <v>90</v>
      </c>
      <c r="C245" s="258" t="s">
        <v>110</v>
      </c>
      <c r="D245" s="310" t="s">
        <v>613</v>
      </c>
      <c r="E245" s="262" t="s">
        <v>194</v>
      </c>
      <c r="F245" s="259">
        <f t="shared" si="65"/>
        <v>0</v>
      </c>
      <c r="G245" s="297"/>
      <c r="H245" s="259"/>
      <c r="I245" s="259"/>
      <c r="J245" s="259"/>
      <c r="K245" s="259">
        <f t="shared" si="64"/>
        <v>1000</v>
      </c>
      <c r="L245" s="259">
        <f t="shared" si="64"/>
        <v>1000</v>
      </c>
    </row>
    <row r="246" spans="1:12" ht="15">
      <c r="A246" s="260" t="s">
        <v>377</v>
      </c>
      <c r="B246" s="258" t="s">
        <v>90</v>
      </c>
      <c r="C246" s="258" t="s">
        <v>110</v>
      </c>
      <c r="D246" s="310" t="s">
        <v>613</v>
      </c>
      <c r="E246" s="262" t="s">
        <v>378</v>
      </c>
      <c r="F246" s="259">
        <v>0</v>
      </c>
      <c r="G246" s="297"/>
      <c r="H246" s="259"/>
      <c r="I246" s="259"/>
      <c r="J246" s="259"/>
      <c r="K246" s="259">
        <f t="shared" si="64"/>
        <v>1000</v>
      </c>
      <c r="L246" s="259">
        <f t="shared" si="64"/>
        <v>1000</v>
      </c>
    </row>
    <row r="247" spans="1:12" ht="15" hidden="1">
      <c r="A247" s="260" t="s">
        <v>383</v>
      </c>
      <c r="B247" s="258" t="s">
        <v>90</v>
      </c>
      <c r="C247" s="258" t="s">
        <v>110</v>
      </c>
      <c r="D247" s="310" t="s">
        <v>609</v>
      </c>
      <c r="E247" s="262" t="s">
        <v>378</v>
      </c>
      <c r="F247" s="259">
        <v>1000</v>
      </c>
      <c r="G247" s="297"/>
      <c r="H247" s="259"/>
      <c r="I247" s="259"/>
      <c r="J247" s="259"/>
      <c r="K247" s="259">
        <v>1000</v>
      </c>
      <c r="L247" s="259">
        <v>1000</v>
      </c>
    </row>
    <row r="248" spans="1:12" ht="25.5">
      <c r="A248" s="329" t="s">
        <v>197</v>
      </c>
      <c r="B248" s="258" t="s">
        <v>90</v>
      </c>
      <c r="C248" s="258" t="s">
        <v>110</v>
      </c>
      <c r="D248" s="333" t="s">
        <v>198</v>
      </c>
      <c r="E248" s="325"/>
      <c r="F248" s="255">
        <f>F249</f>
        <v>1181450</v>
      </c>
      <c r="G248" s="297"/>
      <c r="H248" s="259"/>
      <c r="I248" s="259"/>
      <c r="J248" s="259"/>
      <c r="K248" s="259"/>
      <c r="L248" s="259"/>
    </row>
    <row r="249" spans="1:12" ht="38.25">
      <c r="A249" s="285" t="s">
        <v>664</v>
      </c>
      <c r="B249" s="258" t="s">
        <v>90</v>
      </c>
      <c r="C249" s="258" t="s">
        <v>110</v>
      </c>
      <c r="D249" s="333" t="s">
        <v>666</v>
      </c>
      <c r="E249" s="325"/>
      <c r="F249" s="255">
        <f>F250+F254</f>
        <v>1181450</v>
      </c>
      <c r="G249" s="297"/>
      <c r="H249" s="259"/>
      <c r="I249" s="259"/>
      <c r="J249" s="259"/>
      <c r="K249" s="259"/>
      <c r="L249" s="259"/>
    </row>
    <row r="250" spans="1:12" ht="26.25">
      <c r="A250" s="330" t="s">
        <v>667</v>
      </c>
      <c r="B250" s="258" t="s">
        <v>90</v>
      </c>
      <c r="C250" s="258" t="s">
        <v>110</v>
      </c>
      <c r="D250" s="334" t="s">
        <v>670</v>
      </c>
      <c r="E250" s="325"/>
      <c r="F250" s="259">
        <f>F251</f>
        <v>599000</v>
      </c>
      <c r="G250" s="297"/>
      <c r="H250" s="259"/>
      <c r="I250" s="259"/>
      <c r="J250" s="259"/>
      <c r="K250" s="259"/>
      <c r="L250" s="259"/>
    </row>
    <row r="251" spans="1:12" ht="50.25" customHeight="1">
      <c r="A251" s="450" t="s">
        <v>883</v>
      </c>
      <c r="B251" s="258" t="s">
        <v>90</v>
      </c>
      <c r="C251" s="258" t="s">
        <v>110</v>
      </c>
      <c r="D251" s="334" t="s">
        <v>844</v>
      </c>
      <c r="E251" s="325"/>
      <c r="F251" s="259">
        <f>F252</f>
        <v>599000</v>
      </c>
      <c r="G251" s="297"/>
      <c r="H251" s="259"/>
      <c r="I251" s="259"/>
      <c r="J251" s="259"/>
      <c r="K251" s="259"/>
      <c r="L251" s="259"/>
    </row>
    <row r="252" spans="1:12" ht="15">
      <c r="A252" s="331" t="s">
        <v>205</v>
      </c>
      <c r="B252" s="258" t="s">
        <v>90</v>
      </c>
      <c r="C252" s="258" t="s">
        <v>110</v>
      </c>
      <c r="D252" s="334" t="s">
        <v>844</v>
      </c>
      <c r="E252" s="325" t="s">
        <v>194</v>
      </c>
      <c r="F252" s="259">
        <f>F253</f>
        <v>599000</v>
      </c>
      <c r="G252" s="297"/>
      <c r="H252" s="259"/>
      <c r="I252" s="259"/>
      <c r="J252" s="259"/>
      <c r="K252" s="259"/>
      <c r="L252" s="259"/>
    </row>
    <row r="253" spans="1:12" ht="15">
      <c r="A253" s="327" t="s">
        <v>668</v>
      </c>
      <c r="B253" s="258" t="s">
        <v>90</v>
      </c>
      <c r="C253" s="258" t="s">
        <v>110</v>
      </c>
      <c r="D253" s="334" t="s">
        <v>844</v>
      </c>
      <c r="E253" s="325" t="s">
        <v>378</v>
      </c>
      <c r="F253" s="259">
        <v>599000</v>
      </c>
      <c r="G253" s="297"/>
      <c r="H253" s="259"/>
      <c r="I253" s="259"/>
      <c r="J253" s="259"/>
      <c r="K253" s="259"/>
      <c r="L253" s="259"/>
    </row>
    <row r="254" spans="1:12" ht="26.25">
      <c r="A254" s="330" t="s">
        <v>669</v>
      </c>
      <c r="B254" s="258" t="s">
        <v>90</v>
      </c>
      <c r="C254" s="258" t="s">
        <v>110</v>
      </c>
      <c r="D254" s="334" t="s">
        <v>671</v>
      </c>
      <c r="E254" s="325"/>
      <c r="F254" s="259">
        <f>F255</f>
        <v>582450</v>
      </c>
      <c r="G254" s="297"/>
      <c r="H254" s="259"/>
      <c r="I254" s="259"/>
      <c r="J254" s="259"/>
      <c r="K254" s="259"/>
      <c r="L254" s="259"/>
    </row>
    <row r="255" spans="1:12" ht="38.25">
      <c r="A255" s="332" t="s">
        <v>883</v>
      </c>
      <c r="B255" s="258" t="s">
        <v>90</v>
      </c>
      <c r="C255" s="258" t="s">
        <v>110</v>
      </c>
      <c r="D255" s="334" t="s">
        <v>845</v>
      </c>
      <c r="E255" s="325"/>
      <c r="F255" s="259">
        <f>F256</f>
        <v>582450</v>
      </c>
      <c r="G255" s="297"/>
      <c r="H255" s="259"/>
      <c r="I255" s="259"/>
      <c r="J255" s="259"/>
      <c r="K255" s="259"/>
      <c r="L255" s="259"/>
    </row>
    <row r="256" spans="1:12" ht="15">
      <c r="A256" s="331" t="s">
        <v>205</v>
      </c>
      <c r="B256" s="258" t="s">
        <v>90</v>
      </c>
      <c r="C256" s="258" t="s">
        <v>110</v>
      </c>
      <c r="D256" s="334" t="s">
        <v>845</v>
      </c>
      <c r="E256" s="325" t="s">
        <v>194</v>
      </c>
      <c r="F256" s="259">
        <f>F257</f>
        <v>582450</v>
      </c>
      <c r="G256" s="297"/>
      <c r="H256" s="259"/>
      <c r="I256" s="259"/>
      <c r="J256" s="259"/>
      <c r="K256" s="259"/>
      <c r="L256" s="259"/>
    </row>
    <row r="257" spans="1:12" ht="15">
      <c r="A257" s="327" t="s">
        <v>668</v>
      </c>
      <c r="B257" s="258" t="s">
        <v>90</v>
      </c>
      <c r="C257" s="258" t="s">
        <v>110</v>
      </c>
      <c r="D257" s="334" t="s">
        <v>845</v>
      </c>
      <c r="E257" s="325" t="s">
        <v>378</v>
      </c>
      <c r="F257" s="259">
        <v>582450</v>
      </c>
      <c r="G257" s="297"/>
      <c r="H257" s="259"/>
      <c r="I257" s="259"/>
      <c r="J257" s="259"/>
      <c r="K257" s="259"/>
      <c r="L257" s="259"/>
    </row>
    <row r="258" spans="1:12" ht="15">
      <c r="A258" s="274" t="s">
        <v>60</v>
      </c>
      <c r="B258" s="252" t="s">
        <v>90</v>
      </c>
      <c r="C258" s="252" t="s">
        <v>61</v>
      </c>
      <c r="D258" s="258"/>
      <c r="E258" s="258"/>
      <c r="F258" s="255">
        <f>F259+F276</f>
        <v>1336558.75</v>
      </c>
      <c r="G258" s="297"/>
      <c r="H258" s="255" t="e">
        <f>H276+H259</f>
        <v>#REF!</v>
      </c>
      <c r="I258" s="255">
        <f>I276+I259</f>
        <v>43000</v>
      </c>
      <c r="J258" s="255" t="e">
        <f>J276+J259</f>
        <v>#REF!</v>
      </c>
      <c r="K258" s="255" t="e">
        <f>K259+K276</f>
        <v>#REF!</v>
      </c>
      <c r="L258" s="255" t="e">
        <f>L259+L276</f>
        <v>#REF!</v>
      </c>
    </row>
    <row r="259" spans="1:12" ht="15">
      <c r="A259" s="274" t="s">
        <v>62</v>
      </c>
      <c r="B259" s="252" t="s">
        <v>90</v>
      </c>
      <c r="C259" s="252" t="s">
        <v>63</v>
      </c>
      <c r="D259" s="258"/>
      <c r="E259" s="258"/>
      <c r="F259" s="255">
        <f>F264</f>
        <v>37128.75</v>
      </c>
      <c r="G259" s="297"/>
      <c r="H259" s="255">
        <f>H265</f>
        <v>0</v>
      </c>
      <c r="I259" s="255">
        <f>I265</f>
        <v>0</v>
      </c>
      <c r="J259" s="255">
        <f>J265</f>
        <v>0</v>
      </c>
      <c r="K259" s="255">
        <f t="shared" ref="K259:L259" si="66">K264</f>
        <v>30000</v>
      </c>
      <c r="L259" s="255">
        <f t="shared" si="66"/>
        <v>30000</v>
      </c>
    </row>
    <row r="260" spans="1:12" ht="64.5" hidden="1">
      <c r="A260" s="274" t="s">
        <v>490</v>
      </c>
      <c r="B260" s="252" t="s">
        <v>90</v>
      </c>
      <c r="C260" s="252" t="s">
        <v>63</v>
      </c>
      <c r="D260" s="252" t="s">
        <v>491</v>
      </c>
      <c r="E260" s="258"/>
      <c r="F260" s="255">
        <f t="shared" ref="F260:F269" si="67">F261</f>
        <v>37128.75</v>
      </c>
      <c r="G260" s="297"/>
      <c r="H260" s="255"/>
      <c r="I260" s="255"/>
      <c r="J260" s="255"/>
      <c r="K260" s="255">
        <f t="shared" ref="K260:L269" si="68">K261</f>
        <v>30000</v>
      </c>
      <c r="L260" s="255">
        <f t="shared" si="68"/>
        <v>30000</v>
      </c>
    </row>
    <row r="261" spans="1:12" ht="25.5" hidden="1">
      <c r="A261" s="260" t="s">
        <v>142</v>
      </c>
      <c r="B261" s="252" t="s">
        <v>90</v>
      </c>
      <c r="C261" s="258" t="s">
        <v>63</v>
      </c>
      <c r="D261" s="258" t="s">
        <v>491</v>
      </c>
      <c r="E261" s="258" t="s">
        <v>194</v>
      </c>
      <c r="F261" s="255">
        <f t="shared" si="67"/>
        <v>37128.75</v>
      </c>
      <c r="G261" s="297"/>
      <c r="H261" s="255"/>
      <c r="I261" s="255"/>
      <c r="J261" s="255"/>
      <c r="K261" s="255">
        <f t="shared" si="68"/>
        <v>30000</v>
      </c>
      <c r="L261" s="255">
        <f t="shared" si="68"/>
        <v>30000</v>
      </c>
    </row>
    <row r="262" spans="1:12" ht="25.5" hidden="1">
      <c r="A262" s="260" t="s">
        <v>492</v>
      </c>
      <c r="B262" s="252" t="s">
        <v>90</v>
      </c>
      <c r="C262" s="258" t="s">
        <v>63</v>
      </c>
      <c r="D262" s="258" t="s">
        <v>491</v>
      </c>
      <c r="E262" s="258" t="s">
        <v>420</v>
      </c>
      <c r="F262" s="255">
        <f t="shared" si="67"/>
        <v>37128.75</v>
      </c>
      <c r="G262" s="297"/>
      <c r="H262" s="255"/>
      <c r="I262" s="255"/>
      <c r="J262" s="255"/>
      <c r="K262" s="255">
        <f t="shared" si="68"/>
        <v>30000</v>
      </c>
      <c r="L262" s="255">
        <f t="shared" si="68"/>
        <v>30000</v>
      </c>
    </row>
    <row r="263" spans="1:12" ht="15" hidden="1">
      <c r="A263" s="260" t="s">
        <v>377</v>
      </c>
      <c r="B263" s="252" t="s">
        <v>90</v>
      </c>
      <c r="C263" s="258" t="s">
        <v>63</v>
      </c>
      <c r="D263" s="258" t="s">
        <v>491</v>
      </c>
      <c r="E263" s="258" t="s">
        <v>378</v>
      </c>
      <c r="F263" s="255">
        <f t="shared" si="67"/>
        <v>37128.75</v>
      </c>
      <c r="G263" s="297"/>
      <c r="H263" s="255"/>
      <c r="I263" s="255"/>
      <c r="J263" s="255"/>
      <c r="K263" s="255">
        <f t="shared" si="68"/>
        <v>30000</v>
      </c>
      <c r="L263" s="255">
        <f t="shared" si="68"/>
        <v>30000</v>
      </c>
    </row>
    <row r="264" spans="1:12" ht="26.25">
      <c r="A264" s="282" t="s">
        <v>493</v>
      </c>
      <c r="B264" s="252" t="s">
        <v>90</v>
      </c>
      <c r="C264" s="252" t="s">
        <v>63</v>
      </c>
      <c r="D264" s="252" t="s">
        <v>494</v>
      </c>
      <c r="E264" s="258"/>
      <c r="F264" s="255">
        <f t="shared" si="67"/>
        <v>37128.75</v>
      </c>
      <c r="G264" s="297"/>
      <c r="H264" s="255"/>
      <c r="I264" s="255"/>
      <c r="J264" s="255"/>
      <c r="K264" s="255">
        <f t="shared" si="68"/>
        <v>30000</v>
      </c>
      <c r="L264" s="255">
        <f t="shared" si="68"/>
        <v>30000</v>
      </c>
    </row>
    <row r="265" spans="1:12" ht="26.25">
      <c r="A265" s="274" t="s">
        <v>267</v>
      </c>
      <c r="B265" s="252" t="s">
        <v>90</v>
      </c>
      <c r="C265" s="252" t="s">
        <v>63</v>
      </c>
      <c r="D265" s="252" t="s">
        <v>495</v>
      </c>
      <c r="E265" s="258"/>
      <c r="F265" s="255">
        <f t="shared" si="67"/>
        <v>37128.75</v>
      </c>
      <c r="G265" s="297"/>
      <c r="H265" s="255">
        <f t="shared" ref="H265:J265" si="69">H271</f>
        <v>0</v>
      </c>
      <c r="I265" s="255">
        <f t="shared" si="69"/>
        <v>0</v>
      </c>
      <c r="J265" s="255">
        <f t="shared" si="69"/>
        <v>0</v>
      </c>
      <c r="K265" s="255">
        <f t="shared" si="68"/>
        <v>30000</v>
      </c>
      <c r="L265" s="255">
        <f t="shared" si="68"/>
        <v>30000</v>
      </c>
    </row>
    <row r="266" spans="1:12" ht="26.25" customHeight="1">
      <c r="A266" s="271" t="s">
        <v>610</v>
      </c>
      <c r="B266" s="258" t="s">
        <v>90</v>
      </c>
      <c r="C266" s="258" t="s">
        <v>63</v>
      </c>
      <c r="D266" s="258" t="s">
        <v>496</v>
      </c>
      <c r="E266" s="258"/>
      <c r="F266" s="259">
        <f t="shared" si="67"/>
        <v>37128.75</v>
      </c>
      <c r="G266" s="297"/>
      <c r="H266" s="259"/>
      <c r="I266" s="259"/>
      <c r="J266" s="259"/>
      <c r="K266" s="259">
        <f t="shared" si="68"/>
        <v>30000</v>
      </c>
      <c r="L266" s="259">
        <f t="shared" si="68"/>
        <v>30000</v>
      </c>
    </row>
    <row r="267" spans="1:12" ht="63.75">
      <c r="A267" s="272" t="s">
        <v>597</v>
      </c>
      <c r="B267" s="258" t="s">
        <v>90</v>
      </c>
      <c r="C267" s="258" t="s">
        <v>63</v>
      </c>
      <c r="D267" s="258" t="s">
        <v>497</v>
      </c>
      <c r="E267" s="258"/>
      <c r="F267" s="259">
        <f>F268+F274</f>
        <v>37128.75</v>
      </c>
      <c r="G267" s="297"/>
      <c r="H267" s="259"/>
      <c r="I267" s="259"/>
      <c r="J267" s="259"/>
      <c r="K267" s="259">
        <f t="shared" si="68"/>
        <v>30000</v>
      </c>
      <c r="L267" s="259">
        <f t="shared" si="68"/>
        <v>30000</v>
      </c>
    </row>
    <row r="268" spans="1:12" ht="25.5">
      <c r="A268" s="270" t="s">
        <v>418</v>
      </c>
      <c r="B268" s="258" t="s">
        <v>90</v>
      </c>
      <c r="C268" s="258" t="s">
        <v>63</v>
      </c>
      <c r="D268" s="258" t="s">
        <v>497</v>
      </c>
      <c r="E268" s="258" t="s">
        <v>194</v>
      </c>
      <c r="F268" s="259">
        <f t="shared" si="67"/>
        <v>0</v>
      </c>
      <c r="G268" s="297"/>
      <c r="H268" s="259"/>
      <c r="I268" s="259"/>
      <c r="J268" s="259"/>
      <c r="K268" s="259">
        <f t="shared" si="68"/>
        <v>30000</v>
      </c>
      <c r="L268" s="259">
        <f t="shared" si="68"/>
        <v>30000</v>
      </c>
    </row>
    <row r="269" spans="1:12" ht="25.5" hidden="1">
      <c r="A269" s="270" t="s">
        <v>419</v>
      </c>
      <c r="B269" s="258" t="s">
        <v>90</v>
      </c>
      <c r="C269" s="258" t="s">
        <v>63</v>
      </c>
      <c r="D269" s="258" t="s">
        <v>497</v>
      </c>
      <c r="E269" s="258" t="s">
        <v>420</v>
      </c>
      <c r="F269" s="259">
        <f t="shared" si="67"/>
        <v>0</v>
      </c>
      <c r="G269" s="297"/>
      <c r="H269" s="259"/>
      <c r="I269" s="259"/>
      <c r="J269" s="259"/>
      <c r="K269" s="259">
        <f t="shared" si="68"/>
        <v>30000</v>
      </c>
      <c r="L269" s="259">
        <f t="shared" si="68"/>
        <v>30000</v>
      </c>
    </row>
    <row r="270" spans="1:12" ht="15">
      <c r="A270" s="261" t="s">
        <v>377</v>
      </c>
      <c r="B270" s="258" t="s">
        <v>90</v>
      </c>
      <c r="C270" s="258" t="s">
        <v>63</v>
      </c>
      <c r="D270" s="258" t="s">
        <v>497</v>
      </c>
      <c r="E270" s="258" t="s">
        <v>378</v>
      </c>
      <c r="F270" s="259">
        <v>0</v>
      </c>
      <c r="G270" s="297"/>
      <c r="H270" s="259"/>
      <c r="I270" s="259"/>
      <c r="J270" s="259"/>
      <c r="K270" s="259">
        <f t="shared" ref="K270:L270" si="70">K271+K272+K273</f>
        <v>30000</v>
      </c>
      <c r="L270" s="259">
        <f t="shared" si="70"/>
        <v>30000</v>
      </c>
    </row>
    <row r="271" spans="1:12" ht="15" hidden="1">
      <c r="A271" s="260" t="s">
        <v>383</v>
      </c>
      <c r="B271" s="252" t="s">
        <v>90</v>
      </c>
      <c r="C271" s="252" t="s">
        <v>63</v>
      </c>
      <c r="D271" s="258" t="s">
        <v>497</v>
      </c>
      <c r="E271" s="258" t="s">
        <v>378</v>
      </c>
      <c r="F271" s="259">
        <v>10000</v>
      </c>
      <c r="G271" s="297"/>
      <c r="H271" s="259"/>
      <c r="I271" s="259"/>
      <c r="J271" s="259"/>
      <c r="K271" s="259">
        <v>10000</v>
      </c>
      <c r="L271" s="259">
        <v>10000</v>
      </c>
    </row>
    <row r="272" spans="1:12" ht="15" hidden="1">
      <c r="A272" s="260" t="s">
        <v>464</v>
      </c>
      <c r="B272" s="252" t="s">
        <v>90</v>
      </c>
      <c r="C272" s="258" t="s">
        <v>63</v>
      </c>
      <c r="D272" s="258" t="s">
        <v>497</v>
      </c>
      <c r="E272" s="258" t="s">
        <v>378</v>
      </c>
      <c r="F272" s="259">
        <v>20000</v>
      </c>
      <c r="G272" s="297"/>
      <c r="H272" s="259"/>
      <c r="I272" s="259"/>
      <c r="J272" s="259"/>
      <c r="K272" s="259">
        <v>20000</v>
      </c>
      <c r="L272" s="259">
        <v>20000</v>
      </c>
    </row>
    <row r="273" spans="1:12" ht="15" hidden="1">
      <c r="A273" s="264" t="s">
        <v>385</v>
      </c>
      <c r="B273" s="252" t="s">
        <v>90</v>
      </c>
      <c r="C273" s="258" t="s">
        <v>63</v>
      </c>
      <c r="D273" s="258" t="s">
        <v>497</v>
      </c>
      <c r="E273" s="258" t="s">
        <v>378</v>
      </c>
      <c r="F273" s="259"/>
      <c r="G273" s="297"/>
      <c r="H273" s="259"/>
      <c r="I273" s="259"/>
      <c r="J273" s="259"/>
      <c r="K273" s="259"/>
      <c r="L273" s="259"/>
    </row>
    <row r="274" spans="1:12" ht="15">
      <c r="A274" s="264" t="s">
        <v>593</v>
      </c>
      <c r="B274" s="258" t="s">
        <v>90</v>
      </c>
      <c r="C274" s="258" t="s">
        <v>63</v>
      </c>
      <c r="D274" s="258" t="s">
        <v>497</v>
      </c>
      <c r="E274" s="258" t="s">
        <v>207</v>
      </c>
      <c r="F274" s="259">
        <f>F275</f>
        <v>37128.75</v>
      </c>
      <c r="G274" s="297"/>
      <c r="H274" s="259"/>
      <c r="I274" s="259"/>
      <c r="J274" s="259"/>
      <c r="K274" s="259"/>
      <c r="L274" s="259"/>
    </row>
    <row r="275" spans="1:12" ht="26.25">
      <c r="A275" s="265" t="s">
        <v>595</v>
      </c>
      <c r="B275" s="258" t="s">
        <v>90</v>
      </c>
      <c r="C275" s="258" t="s">
        <v>63</v>
      </c>
      <c r="D275" s="258" t="s">
        <v>497</v>
      </c>
      <c r="E275" s="258" t="s">
        <v>596</v>
      </c>
      <c r="F275" s="259">
        <v>37128.75</v>
      </c>
      <c r="G275" s="297"/>
      <c r="H275" s="259"/>
      <c r="I275" s="259"/>
      <c r="J275" s="259"/>
      <c r="K275" s="259"/>
      <c r="L275" s="259"/>
    </row>
    <row r="276" spans="1:12" ht="15">
      <c r="A276" s="254" t="s">
        <v>75</v>
      </c>
      <c r="B276" s="252" t="s">
        <v>90</v>
      </c>
      <c r="C276" s="252" t="s">
        <v>76</v>
      </c>
      <c r="D276" s="252"/>
      <c r="E276" s="258" t="s">
        <v>403</v>
      </c>
      <c r="F276" s="255">
        <f>F277</f>
        <v>1299430</v>
      </c>
      <c r="G276" s="295"/>
      <c r="H276" s="296" t="e">
        <f>#REF!+#REF!+#REF!</f>
        <v>#REF!</v>
      </c>
      <c r="I276" s="296">
        <v>43000</v>
      </c>
      <c r="J276" s="296" t="e">
        <f>#REF!+#REF!+#REF!</f>
        <v>#REF!</v>
      </c>
      <c r="K276" s="255" t="e">
        <f>K277+#REF!</f>
        <v>#REF!</v>
      </c>
      <c r="L276" s="255" t="e">
        <f>L277+#REF!</f>
        <v>#REF!</v>
      </c>
    </row>
    <row r="277" spans="1:12" ht="26.25">
      <c r="A277" s="282" t="s">
        <v>493</v>
      </c>
      <c r="B277" s="252" t="s">
        <v>90</v>
      </c>
      <c r="C277" s="252" t="s">
        <v>76</v>
      </c>
      <c r="D277" s="252" t="s">
        <v>494</v>
      </c>
      <c r="E277" s="258"/>
      <c r="F277" s="255">
        <f>F278</f>
        <v>1299430</v>
      </c>
      <c r="G277" s="302"/>
      <c r="H277" s="255"/>
      <c r="I277" s="255"/>
      <c r="J277" s="255"/>
      <c r="K277" s="255" t="e">
        <f>K278+#REF!</f>
        <v>#REF!</v>
      </c>
      <c r="L277" s="255" t="e">
        <f>L278+#REF!</f>
        <v>#REF!</v>
      </c>
    </row>
    <row r="278" spans="1:12" ht="15">
      <c r="A278" s="282" t="s">
        <v>498</v>
      </c>
      <c r="B278" s="252" t="s">
        <v>90</v>
      </c>
      <c r="C278" s="252" t="s">
        <v>76</v>
      </c>
      <c r="D278" s="252" t="s">
        <v>499</v>
      </c>
      <c r="E278" s="258"/>
      <c r="F278" s="255">
        <f>F279+F294+F312+F325</f>
        <v>1299430</v>
      </c>
      <c r="G278" s="302"/>
      <c r="H278" s="255"/>
      <c r="I278" s="255"/>
      <c r="J278" s="255"/>
      <c r="K278" s="255">
        <f t="shared" ref="K278:L278" si="71">K279+K294+K312+K318</f>
        <v>708400</v>
      </c>
      <c r="L278" s="255">
        <f t="shared" si="71"/>
        <v>708400</v>
      </c>
    </row>
    <row r="279" spans="1:12" ht="26.25">
      <c r="A279" s="271" t="s">
        <v>500</v>
      </c>
      <c r="B279" s="258" t="s">
        <v>90</v>
      </c>
      <c r="C279" s="258" t="s">
        <v>76</v>
      </c>
      <c r="D279" s="258" t="s">
        <v>501</v>
      </c>
      <c r="E279" s="258"/>
      <c r="F279" s="259">
        <f>F280</f>
        <v>297000</v>
      </c>
      <c r="G279" s="297"/>
      <c r="H279" s="314"/>
      <c r="I279" s="314"/>
      <c r="J279" s="314"/>
      <c r="K279" s="259">
        <f t="shared" ref="K279:L282" si="72">K280</f>
        <v>345000</v>
      </c>
      <c r="L279" s="259">
        <f t="shared" si="72"/>
        <v>345000</v>
      </c>
    </row>
    <row r="280" spans="1:12" ht="63.75">
      <c r="A280" s="272" t="s">
        <v>597</v>
      </c>
      <c r="B280" s="258" t="s">
        <v>90</v>
      </c>
      <c r="C280" s="258" t="s">
        <v>76</v>
      </c>
      <c r="D280" s="258" t="s">
        <v>502</v>
      </c>
      <c r="E280" s="258"/>
      <c r="F280" s="259">
        <f>F281</f>
        <v>297000</v>
      </c>
      <c r="G280" s="297"/>
      <c r="H280" s="259"/>
      <c r="I280" s="259"/>
      <c r="J280" s="259"/>
      <c r="K280" s="259">
        <f t="shared" si="72"/>
        <v>345000</v>
      </c>
      <c r="L280" s="259">
        <f t="shared" si="72"/>
        <v>345000</v>
      </c>
    </row>
    <row r="281" spans="1:12" ht="25.5">
      <c r="A281" s="270" t="s">
        <v>418</v>
      </c>
      <c r="B281" s="258" t="s">
        <v>90</v>
      </c>
      <c r="C281" s="258" t="s">
        <v>76</v>
      </c>
      <c r="D281" s="258" t="s">
        <v>502</v>
      </c>
      <c r="E281" s="258" t="s">
        <v>194</v>
      </c>
      <c r="F281" s="259">
        <f>F283+F293</f>
        <v>297000</v>
      </c>
      <c r="G281" s="297"/>
      <c r="H281" s="259"/>
      <c r="I281" s="259"/>
      <c r="J281" s="259"/>
      <c r="K281" s="259">
        <f t="shared" si="72"/>
        <v>345000</v>
      </c>
      <c r="L281" s="259">
        <f t="shared" si="72"/>
        <v>345000</v>
      </c>
    </row>
    <row r="282" spans="1:12" ht="25.5" hidden="1">
      <c r="A282" s="270" t="s">
        <v>419</v>
      </c>
      <c r="B282" s="258" t="s">
        <v>90</v>
      </c>
      <c r="C282" s="258" t="s">
        <v>76</v>
      </c>
      <c r="D282" s="258" t="s">
        <v>502</v>
      </c>
      <c r="E282" s="258" t="s">
        <v>420</v>
      </c>
      <c r="F282" s="259">
        <f>F283</f>
        <v>25000</v>
      </c>
      <c r="G282" s="297"/>
      <c r="H282" s="259"/>
      <c r="I282" s="259"/>
      <c r="J282" s="259"/>
      <c r="K282" s="259">
        <f t="shared" si="72"/>
        <v>345000</v>
      </c>
      <c r="L282" s="259">
        <f t="shared" si="72"/>
        <v>345000</v>
      </c>
    </row>
    <row r="283" spans="1:12" ht="15">
      <c r="A283" s="261" t="s">
        <v>377</v>
      </c>
      <c r="B283" s="258" t="s">
        <v>90</v>
      </c>
      <c r="C283" s="258" t="s">
        <v>76</v>
      </c>
      <c r="D283" s="258" t="s">
        <v>502</v>
      </c>
      <c r="E283" s="258" t="s">
        <v>378</v>
      </c>
      <c r="F283" s="259">
        <f>25000</f>
        <v>25000</v>
      </c>
      <c r="G283" s="297"/>
      <c r="H283" s="259"/>
      <c r="I283" s="259">
        <v>50000</v>
      </c>
      <c r="J283" s="259">
        <v>0</v>
      </c>
      <c r="K283" s="259">
        <f t="shared" ref="K283:L283" si="73">K284+K285+K292</f>
        <v>345000</v>
      </c>
      <c r="L283" s="259">
        <f t="shared" si="73"/>
        <v>345000</v>
      </c>
    </row>
    <row r="284" spans="1:12" ht="15" hidden="1">
      <c r="A284" s="260" t="s">
        <v>380</v>
      </c>
      <c r="B284" s="252" t="s">
        <v>90</v>
      </c>
      <c r="C284" s="258" t="s">
        <v>76</v>
      </c>
      <c r="D284" s="258" t="s">
        <v>581</v>
      </c>
      <c r="E284" s="258" t="s">
        <v>378</v>
      </c>
      <c r="F284" s="259">
        <v>280000</v>
      </c>
      <c r="G284" s="302"/>
      <c r="H284" s="255"/>
      <c r="I284" s="255"/>
      <c r="J284" s="255"/>
      <c r="K284" s="259">
        <v>280000</v>
      </c>
      <c r="L284" s="259">
        <v>280000</v>
      </c>
    </row>
    <row r="285" spans="1:12" ht="15" hidden="1">
      <c r="A285" s="260" t="s">
        <v>381</v>
      </c>
      <c r="B285" s="252" t="s">
        <v>90</v>
      </c>
      <c r="C285" s="258" t="s">
        <v>76</v>
      </c>
      <c r="D285" s="258" t="s">
        <v>618</v>
      </c>
      <c r="E285" s="258" t="s">
        <v>378</v>
      </c>
      <c r="F285" s="259">
        <v>30000</v>
      </c>
      <c r="G285" s="297"/>
      <c r="H285" s="259"/>
      <c r="I285" s="259"/>
      <c r="J285" s="259"/>
      <c r="K285" s="259">
        <v>30000</v>
      </c>
      <c r="L285" s="259">
        <v>30000</v>
      </c>
    </row>
    <row r="286" spans="1:12" ht="26.25" hidden="1">
      <c r="A286" s="265" t="s">
        <v>388</v>
      </c>
      <c r="B286" s="252" t="s">
        <v>90</v>
      </c>
      <c r="C286" s="258" t="s">
        <v>76</v>
      </c>
      <c r="D286" s="258" t="s">
        <v>619</v>
      </c>
      <c r="E286" s="262" t="s">
        <v>378</v>
      </c>
      <c r="F286" s="259"/>
      <c r="G286" s="297"/>
      <c r="H286" s="259"/>
      <c r="I286" s="259"/>
      <c r="J286" s="259"/>
      <c r="K286" s="259"/>
      <c r="L286" s="259"/>
    </row>
    <row r="287" spans="1:12" ht="25.5" hidden="1">
      <c r="A287" s="285" t="s">
        <v>508</v>
      </c>
      <c r="B287" s="252" t="s">
        <v>90</v>
      </c>
      <c r="C287" s="252" t="s">
        <v>76</v>
      </c>
      <c r="D287" s="258" t="s">
        <v>620</v>
      </c>
      <c r="E287" s="252"/>
      <c r="F287" s="255">
        <f t="shared" ref="F287:F322" si="74">F288</f>
        <v>35000</v>
      </c>
      <c r="G287" s="297"/>
      <c r="H287" s="296"/>
      <c r="I287" s="296"/>
      <c r="J287" s="296"/>
      <c r="K287" s="255">
        <f t="shared" ref="K287:L321" si="75">K288</f>
        <v>35000</v>
      </c>
      <c r="L287" s="255">
        <f t="shared" si="75"/>
        <v>35000</v>
      </c>
    </row>
    <row r="288" spans="1:12" ht="63.75" hidden="1">
      <c r="A288" s="279" t="s">
        <v>424</v>
      </c>
      <c r="B288" s="252" t="s">
        <v>90</v>
      </c>
      <c r="C288" s="252" t="s">
        <v>76</v>
      </c>
      <c r="D288" s="258" t="s">
        <v>621</v>
      </c>
      <c r="E288" s="252"/>
      <c r="F288" s="255">
        <f t="shared" si="74"/>
        <v>35000</v>
      </c>
      <c r="G288" s="302"/>
      <c r="H288" s="255"/>
      <c r="I288" s="255"/>
      <c r="J288" s="255"/>
      <c r="K288" s="255">
        <f t="shared" si="75"/>
        <v>35000</v>
      </c>
      <c r="L288" s="255">
        <f t="shared" si="75"/>
        <v>35000</v>
      </c>
    </row>
    <row r="289" spans="1:12" ht="25.5" hidden="1">
      <c r="A289" s="280" t="s">
        <v>481</v>
      </c>
      <c r="B289" s="252" t="s">
        <v>90</v>
      </c>
      <c r="C289" s="252" t="s">
        <v>76</v>
      </c>
      <c r="D289" s="258" t="s">
        <v>622</v>
      </c>
      <c r="E289" s="252" t="s">
        <v>194</v>
      </c>
      <c r="F289" s="255">
        <f t="shared" si="74"/>
        <v>35000</v>
      </c>
      <c r="G289" s="302"/>
      <c r="H289" s="255"/>
      <c r="I289" s="255"/>
      <c r="J289" s="255"/>
      <c r="K289" s="255">
        <f t="shared" si="75"/>
        <v>35000</v>
      </c>
      <c r="L289" s="255">
        <f t="shared" si="75"/>
        <v>35000</v>
      </c>
    </row>
    <row r="290" spans="1:12" ht="25.5" hidden="1">
      <c r="A290" s="280" t="s">
        <v>419</v>
      </c>
      <c r="B290" s="252" t="s">
        <v>90</v>
      </c>
      <c r="C290" s="252" t="s">
        <v>76</v>
      </c>
      <c r="D290" s="258" t="s">
        <v>623</v>
      </c>
      <c r="E290" s="252" t="s">
        <v>420</v>
      </c>
      <c r="F290" s="255">
        <f t="shared" si="74"/>
        <v>35000</v>
      </c>
      <c r="G290" s="302"/>
      <c r="H290" s="255"/>
      <c r="I290" s="255"/>
      <c r="J290" s="255"/>
      <c r="K290" s="255">
        <f t="shared" si="75"/>
        <v>35000</v>
      </c>
      <c r="L290" s="255">
        <f t="shared" si="75"/>
        <v>35000</v>
      </c>
    </row>
    <row r="291" spans="1:12" ht="15" hidden="1">
      <c r="A291" s="268" t="s">
        <v>377</v>
      </c>
      <c r="B291" s="252" t="s">
        <v>90</v>
      </c>
      <c r="C291" s="252" t="s">
        <v>76</v>
      </c>
      <c r="D291" s="258" t="s">
        <v>624</v>
      </c>
      <c r="E291" s="252" t="s">
        <v>378</v>
      </c>
      <c r="F291" s="255">
        <f t="shared" si="74"/>
        <v>35000</v>
      </c>
      <c r="G291" s="302"/>
      <c r="H291" s="255"/>
      <c r="I291" s="255">
        <v>50000</v>
      </c>
      <c r="J291" s="255">
        <v>0</v>
      </c>
      <c r="K291" s="255">
        <f t="shared" si="75"/>
        <v>35000</v>
      </c>
      <c r="L291" s="255">
        <f t="shared" si="75"/>
        <v>35000</v>
      </c>
    </row>
    <row r="292" spans="1:12" ht="15" hidden="1">
      <c r="A292" s="260" t="s">
        <v>383</v>
      </c>
      <c r="B292" s="252" t="s">
        <v>90</v>
      </c>
      <c r="C292" s="258" t="s">
        <v>76</v>
      </c>
      <c r="D292" s="258" t="s">
        <v>625</v>
      </c>
      <c r="E292" s="258" t="s">
        <v>378</v>
      </c>
      <c r="F292" s="259">
        <v>35000</v>
      </c>
      <c r="G292" s="297"/>
      <c r="H292" s="259"/>
      <c r="I292" s="259"/>
      <c r="J292" s="259"/>
      <c r="K292" s="259">
        <v>35000</v>
      </c>
      <c r="L292" s="259">
        <v>35000</v>
      </c>
    </row>
    <row r="293" spans="1:12" ht="15">
      <c r="A293" s="260" t="s">
        <v>616</v>
      </c>
      <c r="B293" s="252" t="s">
        <v>90</v>
      </c>
      <c r="C293" s="258" t="s">
        <v>76</v>
      </c>
      <c r="D293" s="258" t="s">
        <v>502</v>
      </c>
      <c r="E293" s="258" t="s">
        <v>617</v>
      </c>
      <c r="F293" s="259">
        <v>272000</v>
      </c>
      <c r="G293" s="297"/>
      <c r="H293" s="259"/>
      <c r="I293" s="259"/>
      <c r="J293" s="259"/>
      <c r="K293" s="259"/>
      <c r="L293" s="259"/>
    </row>
    <row r="294" spans="1:12" ht="26.25">
      <c r="A294" s="311" t="s">
        <v>503</v>
      </c>
      <c r="B294" s="252" t="s">
        <v>90</v>
      </c>
      <c r="C294" s="252" t="s">
        <v>76</v>
      </c>
      <c r="D294" s="252" t="s">
        <v>504</v>
      </c>
      <c r="E294" s="258"/>
      <c r="F294" s="255">
        <f>F295</f>
        <v>898430</v>
      </c>
      <c r="G294" s="302"/>
      <c r="H294" s="255"/>
      <c r="I294" s="255"/>
      <c r="J294" s="255"/>
      <c r="K294" s="255">
        <f t="shared" ref="K294:L294" si="76">K295</f>
        <v>360400</v>
      </c>
      <c r="L294" s="255">
        <f t="shared" si="76"/>
        <v>360400</v>
      </c>
    </row>
    <row r="295" spans="1:12" ht="26.25">
      <c r="A295" s="265" t="s">
        <v>601</v>
      </c>
      <c r="B295" s="258" t="s">
        <v>90</v>
      </c>
      <c r="C295" s="258" t="s">
        <v>76</v>
      </c>
      <c r="D295" s="258" t="s">
        <v>505</v>
      </c>
      <c r="E295" s="258"/>
      <c r="F295" s="259">
        <f>F296+F303</f>
        <v>898430</v>
      </c>
      <c r="G295" s="297"/>
      <c r="H295" s="259"/>
      <c r="I295" s="259"/>
      <c r="J295" s="259"/>
      <c r="K295" s="259">
        <f t="shared" ref="K295:L295" si="77">K296+K303</f>
        <v>360400</v>
      </c>
      <c r="L295" s="259">
        <f t="shared" si="77"/>
        <v>360400</v>
      </c>
    </row>
    <row r="296" spans="1:12" ht="51" hidden="1">
      <c r="A296" s="257" t="s">
        <v>190</v>
      </c>
      <c r="B296" s="258" t="s">
        <v>90</v>
      </c>
      <c r="C296" s="258" t="s">
        <v>76</v>
      </c>
      <c r="D296" s="258" t="s">
        <v>506</v>
      </c>
      <c r="E296" s="258" t="s">
        <v>192</v>
      </c>
      <c r="F296" s="259">
        <f>F297</f>
        <v>598330</v>
      </c>
      <c r="G296" s="297"/>
      <c r="H296" s="259"/>
      <c r="I296" s="259"/>
      <c r="J296" s="259"/>
      <c r="K296" s="259">
        <f t="shared" ref="K296:L296" si="78">K297</f>
        <v>265400</v>
      </c>
      <c r="L296" s="259">
        <f t="shared" si="78"/>
        <v>265400</v>
      </c>
    </row>
    <row r="297" spans="1:12" ht="15">
      <c r="A297" s="257" t="s">
        <v>451</v>
      </c>
      <c r="B297" s="258" t="s">
        <v>90</v>
      </c>
      <c r="C297" s="258" t="s">
        <v>76</v>
      </c>
      <c r="D297" s="258" t="s">
        <v>506</v>
      </c>
      <c r="E297" s="258" t="s">
        <v>452</v>
      </c>
      <c r="F297" s="259">
        <f>F298+F301</f>
        <v>598330</v>
      </c>
      <c r="G297" s="297"/>
      <c r="H297" s="259"/>
      <c r="I297" s="259"/>
      <c r="J297" s="259"/>
      <c r="K297" s="259">
        <f t="shared" ref="K297:L297" si="79">K298+K301</f>
        <v>265400</v>
      </c>
      <c r="L297" s="259">
        <f t="shared" si="79"/>
        <v>265400</v>
      </c>
    </row>
    <row r="298" spans="1:12" ht="15">
      <c r="A298" s="257" t="s">
        <v>453</v>
      </c>
      <c r="B298" s="258" t="s">
        <v>90</v>
      </c>
      <c r="C298" s="258" t="s">
        <v>76</v>
      </c>
      <c r="D298" s="258" t="s">
        <v>506</v>
      </c>
      <c r="E298" s="258" t="s">
        <v>454</v>
      </c>
      <c r="F298" s="259">
        <v>416800</v>
      </c>
      <c r="G298" s="297"/>
      <c r="H298" s="259"/>
      <c r="I298" s="259"/>
      <c r="J298" s="259"/>
      <c r="K298" s="259">
        <f t="shared" ref="K298:L298" si="80">K299+K300</f>
        <v>205000</v>
      </c>
      <c r="L298" s="259">
        <f t="shared" si="80"/>
        <v>205000</v>
      </c>
    </row>
    <row r="299" spans="1:12" ht="15" hidden="1">
      <c r="A299" s="260" t="s">
        <v>361</v>
      </c>
      <c r="B299" s="258" t="s">
        <v>90</v>
      </c>
      <c r="C299" s="258" t="s">
        <v>76</v>
      </c>
      <c r="D299" s="258" t="s">
        <v>506</v>
      </c>
      <c r="E299" s="258" t="s">
        <v>454</v>
      </c>
      <c r="F299" s="259">
        <v>217266.94</v>
      </c>
      <c r="G299" s="313"/>
      <c r="H299" s="314"/>
      <c r="I299" s="314"/>
      <c r="J299" s="314"/>
      <c r="K299" s="259">
        <v>200000</v>
      </c>
      <c r="L299" s="259">
        <v>200000</v>
      </c>
    </row>
    <row r="300" spans="1:12" ht="25.5" hidden="1">
      <c r="A300" s="261" t="s">
        <v>362</v>
      </c>
      <c r="B300" s="258" t="s">
        <v>90</v>
      </c>
      <c r="C300" s="258" t="s">
        <v>76</v>
      </c>
      <c r="D300" s="258" t="s">
        <v>506</v>
      </c>
      <c r="E300" s="262" t="s">
        <v>454</v>
      </c>
      <c r="F300" s="263">
        <v>5000</v>
      </c>
      <c r="G300" s="262"/>
      <c r="H300" s="278"/>
      <c r="I300" s="299"/>
      <c r="J300" s="259"/>
      <c r="K300" s="263">
        <v>5000</v>
      </c>
      <c r="L300" s="263">
        <v>5000</v>
      </c>
    </row>
    <row r="301" spans="1:12" ht="27.75" customHeight="1">
      <c r="A301" s="257" t="s">
        <v>455</v>
      </c>
      <c r="B301" s="258" t="s">
        <v>90</v>
      </c>
      <c r="C301" s="258" t="s">
        <v>76</v>
      </c>
      <c r="D301" s="258" t="s">
        <v>506</v>
      </c>
      <c r="E301" s="262" t="s">
        <v>456</v>
      </c>
      <c r="F301" s="263">
        <v>181530</v>
      </c>
      <c r="G301" s="262"/>
      <c r="H301" s="278"/>
      <c r="I301" s="299"/>
      <c r="J301" s="259"/>
      <c r="K301" s="263">
        <f t="shared" ref="K301:L301" si="81">K302</f>
        <v>60400</v>
      </c>
      <c r="L301" s="263">
        <f t="shared" si="81"/>
        <v>60400</v>
      </c>
    </row>
    <row r="302" spans="1:12" ht="15" hidden="1">
      <c r="A302" s="260" t="s">
        <v>371</v>
      </c>
      <c r="B302" s="258" t="s">
        <v>90</v>
      </c>
      <c r="C302" s="258" t="s">
        <v>76</v>
      </c>
      <c r="D302" s="258" t="s">
        <v>506</v>
      </c>
      <c r="E302" s="258" t="s">
        <v>456</v>
      </c>
      <c r="F302" s="259">
        <v>70450</v>
      </c>
      <c r="G302" s="313"/>
      <c r="H302" s="314"/>
      <c r="I302" s="314"/>
      <c r="J302" s="314"/>
      <c r="K302" s="259">
        <v>60400</v>
      </c>
      <c r="L302" s="259">
        <v>60400</v>
      </c>
    </row>
    <row r="303" spans="1:12" ht="38.25" hidden="1">
      <c r="A303" s="260" t="s">
        <v>148</v>
      </c>
      <c r="B303" s="258" t="s">
        <v>90</v>
      </c>
      <c r="C303" s="258" t="s">
        <v>76</v>
      </c>
      <c r="D303" s="258" t="s">
        <v>507</v>
      </c>
      <c r="E303" s="258"/>
      <c r="F303" s="259">
        <f>F304</f>
        <v>300100</v>
      </c>
      <c r="G303" s="313"/>
      <c r="H303" s="314"/>
      <c r="I303" s="314"/>
      <c r="J303" s="314"/>
      <c r="K303" s="259">
        <f t="shared" ref="K303:L305" si="82">K304</f>
        <v>95000</v>
      </c>
      <c r="L303" s="259">
        <f t="shared" si="82"/>
        <v>95000</v>
      </c>
    </row>
    <row r="304" spans="1:12" ht="25.5">
      <c r="A304" s="270" t="s">
        <v>418</v>
      </c>
      <c r="B304" s="258" t="s">
        <v>90</v>
      </c>
      <c r="C304" s="258" t="s">
        <v>76</v>
      </c>
      <c r="D304" s="258" t="s">
        <v>507</v>
      </c>
      <c r="E304" s="258" t="s">
        <v>194</v>
      </c>
      <c r="F304" s="259">
        <f>F305</f>
        <v>300100</v>
      </c>
      <c r="G304" s="297"/>
      <c r="H304" s="259"/>
      <c r="I304" s="259"/>
      <c r="J304" s="259"/>
      <c r="K304" s="259">
        <f t="shared" si="82"/>
        <v>95000</v>
      </c>
      <c r="L304" s="259">
        <f t="shared" si="82"/>
        <v>95000</v>
      </c>
    </row>
    <row r="305" spans="1:12" ht="25.5" hidden="1">
      <c r="A305" s="270" t="s">
        <v>419</v>
      </c>
      <c r="B305" s="258" t="s">
        <v>90</v>
      </c>
      <c r="C305" s="258" t="s">
        <v>76</v>
      </c>
      <c r="D305" s="258" t="s">
        <v>507</v>
      </c>
      <c r="E305" s="258" t="s">
        <v>420</v>
      </c>
      <c r="F305" s="259">
        <f>F306</f>
        <v>300100</v>
      </c>
      <c r="G305" s="297"/>
      <c r="H305" s="259"/>
      <c r="I305" s="259"/>
      <c r="J305" s="259"/>
      <c r="K305" s="259">
        <f t="shared" si="82"/>
        <v>95000</v>
      </c>
      <c r="L305" s="259">
        <f t="shared" si="82"/>
        <v>95000</v>
      </c>
    </row>
    <row r="306" spans="1:12" ht="15">
      <c r="A306" s="261" t="s">
        <v>377</v>
      </c>
      <c r="B306" s="258" t="s">
        <v>90</v>
      </c>
      <c r="C306" s="258" t="s">
        <v>76</v>
      </c>
      <c r="D306" s="258" t="s">
        <v>507</v>
      </c>
      <c r="E306" s="258" t="s">
        <v>378</v>
      </c>
      <c r="F306" s="259">
        <v>300100</v>
      </c>
      <c r="G306" s="313"/>
      <c r="H306" s="314"/>
      <c r="I306" s="314"/>
      <c r="J306" s="314"/>
      <c r="K306" s="259">
        <f t="shared" ref="K306:L306" si="83">K307+K308+K311</f>
        <v>95000</v>
      </c>
      <c r="L306" s="259">
        <f t="shared" si="83"/>
        <v>95000</v>
      </c>
    </row>
    <row r="307" spans="1:12" ht="15" hidden="1">
      <c r="A307" s="260" t="s">
        <v>382</v>
      </c>
      <c r="B307" s="252" t="s">
        <v>90</v>
      </c>
      <c r="C307" s="258" t="s">
        <v>76</v>
      </c>
      <c r="D307" s="258" t="s">
        <v>507</v>
      </c>
      <c r="E307" s="258" t="s">
        <v>378</v>
      </c>
      <c r="F307" s="259">
        <v>5000</v>
      </c>
      <c r="G307" s="297"/>
      <c r="H307" s="259"/>
      <c r="I307" s="259"/>
      <c r="J307" s="259"/>
      <c r="K307" s="259">
        <v>5000</v>
      </c>
      <c r="L307" s="259">
        <v>5000</v>
      </c>
    </row>
    <row r="308" spans="1:12" ht="15" hidden="1">
      <c r="A308" s="260" t="s">
        <v>384</v>
      </c>
      <c r="B308" s="258" t="s">
        <v>90</v>
      </c>
      <c r="C308" s="258" t="s">
        <v>76</v>
      </c>
      <c r="D308" s="258" t="s">
        <v>507</v>
      </c>
      <c r="E308" s="258" t="s">
        <v>378</v>
      </c>
      <c r="F308" s="259">
        <v>100000</v>
      </c>
      <c r="G308" s="295"/>
      <c r="H308" s="296"/>
      <c r="I308" s="296"/>
      <c r="J308" s="296"/>
      <c r="K308" s="259">
        <v>70000</v>
      </c>
      <c r="L308" s="259">
        <v>70000</v>
      </c>
    </row>
    <row r="309" spans="1:12" ht="15" hidden="1">
      <c r="A309" s="260" t="s">
        <v>464</v>
      </c>
      <c r="B309" s="258" t="s">
        <v>90</v>
      </c>
      <c r="C309" s="258" t="s">
        <v>76</v>
      </c>
      <c r="D309" s="258" t="s">
        <v>507</v>
      </c>
      <c r="E309" s="258" t="s">
        <v>378</v>
      </c>
      <c r="F309" s="255"/>
      <c r="G309" s="295"/>
      <c r="H309" s="296"/>
      <c r="I309" s="296"/>
      <c r="J309" s="296"/>
      <c r="K309" s="255"/>
      <c r="L309" s="255"/>
    </row>
    <row r="310" spans="1:12" ht="15" hidden="1">
      <c r="A310" s="264" t="s">
        <v>385</v>
      </c>
      <c r="B310" s="258" t="s">
        <v>90</v>
      </c>
      <c r="C310" s="258" t="s">
        <v>76</v>
      </c>
      <c r="D310" s="258" t="s">
        <v>507</v>
      </c>
      <c r="E310" s="258" t="s">
        <v>378</v>
      </c>
      <c r="F310" s="259"/>
      <c r="G310" s="297"/>
      <c r="H310" s="259"/>
      <c r="I310" s="259"/>
      <c r="J310" s="259"/>
      <c r="K310" s="259"/>
      <c r="L310" s="259"/>
    </row>
    <row r="311" spans="1:12" ht="15" hidden="1">
      <c r="A311" s="265" t="s">
        <v>387</v>
      </c>
      <c r="B311" s="258" t="s">
        <v>90</v>
      </c>
      <c r="C311" s="258" t="s">
        <v>76</v>
      </c>
      <c r="D311" s="258" t="s">
        <v>507</v>
      </c>
      <c r="E311" s="262" t="s">
        <v>378</v>
      </c>
      <c r="F311" s="259">
        <v>50000</v>
      </c>
      <c r="G311" s="297"/>
      <c r="H311" s="259"/>
      <c r="I311" s="259"/>
      <c r="J311" s="259"/>
      <c r="K311" s="259">
        <v>20000</v>
      </c>
      <c r="L311" s="259">
        <v>20000</v>
      </c>
    </row>
    <row r="312" spans="1:12" ht="25.5">
      <c r="A312" s="285" t="s">
        <v>511</v>
      </c>
      <c r="B312" s="252" t="s">
        <v>90</v>
      </c>
      <c r="C312" s="252" t="s">
        <v>76</v>
      </c>
      <c r="D312" s="252" t="s">
        <v>512</v>
      </c>
      <c r="E312" s="252"/>
      <c r="F312" s="255">
        <f t="shared" si="74"/>
        <v>0</v>
      </c>
      <c r="G312" s="297"/>
      <c r="H312" s="314"/>
      <c r="I312" s="314"/>
      <c r="J312" s="314"/>
      <c r="K312" s="259">
        <f t="shared" si="75"/>
        <v>3000</v>
      </c>
      <c r="L312" s="259">
        <f t="shared" si="75"/>
        <v>3000</v>
      </c>
    </row>
    <row r="313" spans="1:12" ht="63.75">
      <c r="A313" s="272" t="s">
        <v>597</v>
      </c>
      <c r="B313" s="258" t="s">
        <v>90</v>
      </c>
      <c r="C313" s="258" t="s">
        <v>76</v>
      </c>
      <c r="D313" s="258" t="s">
        <v>513</v>
      </c>
      <c r="E313" s="258"/>
      <c r="F313" s="259">
        <f t="shared" si="74"/>
        <v>0</v>
      </c>
      <c r="G313" s="297"/>
      <c r="H313" s="259"/>
      <c r="I313" s="259"/>
      <c r="J313" s="259"/>
      <c r="K313" s="259">
        <f t="shared" si="75"/>
        <v>3000</v>
      </c>
      <c r="L313" s="259">
        <f t="shared" si="75"/>
        <v>3000</v>
      </c>
    </row>
    <row r="314" spans="1:12" ht="25.5">
      <c r="A314" s="270" t="s">
        <v>418</v>
      </c>
      <c r="B314" s="258" t="s">
        <v>90</v>
      </c>
      <c r="C314" s="258" t="s">
        <v>76</v>
      </c>
      <c r="D314" s="258" t="s">
        <v>513</v>
      </c>
      <c r="E314" s="258" t="s">
        <v>194</v>
      </c>
      <c r="F314" s="259">
        <f t="shared" si="74"/>
        <v>0</v>
      </c>
      <c r="G314" s="297"/>
      <c r="H314" s="259"/>
      <c r="I314" s="259"/>
      <c r="J314" s="259"/>
      <c r="K314" s="259">
        <f t="shared" si="75"/>
        <v>3000</v>
      </c>
      <c r="L314" s="259">
        <f t="shared" si="75"/>
        <v>3000</v>
      </c>
    </row>
    <row r="315" spans="1:12" ht="25.5" hidden="1">
      <c r="A315" s="270" t="s">
        <v>419</v>
      </c>
      <c r="B315" s="258" t="s">
        <v>90</v>
      </c>
      <c r="C315" s="258" t="s">
        <v>76</v>
      </c>
      <c r="D315" s="258" t="s">
        <v>513</v>
      </c>
      <c r="E315" s="258" t="s">
        <v>420</v>
      </c>
      <c r="F315" s="259">
        <f t="shared" si="74"/>
        <v>0</v>
      </c>
      <c r="G315" s="297"/>
      <c r="H315" s="259"/>
      <c r="I315" s="259"/>
      <c r="J315" s="259"/>
      <c r="K315" s="259">
        <f t="shared" si="75"/>
        <v>3000</v>
      </c>
      <c r="L315" s="259">
        <f t="shared" si="75"/>
        <v>3000</v>
      </c>
    </row>
    <row r="316" spans="1:12" ht="15">
      <c r="A316" s="261" t="s">
        <v>377</v>
      </c>
      <c r="B316" s="258" t="s">
        <v>90</v>
      </c>
      <c r="C316" s="258" t="s">
        <v>76</v>
      </c>
      <c r="D316" s="258" t="s">
        <v>513</v>
      </c>
      <c r="E316" s="258" t="s">
        <v>378</v>
      </c>
      <c r="F316" s="259">
        <v>0</v>
      </c>
      <c r="G316" s="297"/>
      <c r="H316" s="259"/>
      <c r="I316" s="259">
        <v>50000</v>
      </c>
      <c r="J316" s="259">
        <v>0</v>
      </c>
      <c r="K316" s="259">
        <f t="shared" si="75"/>
        <v>3000</v>
      </c>
      <c r="L316" s="259">
        <f t="shared" si="75"/>
        <v>3000</v>
      </c>
    </row>
    <row r="317" spans="1:12" ht="15" hidden="1">
      <c r="A317" s="260" t="s">
        <v>383</v>
      </c>
      <c r="B317" s="252" t="s">
        <v>90</v>
      </c>
      <c r="C317" s="258" t="s">
        <v>76</v>
      </c>
      <c r="D317" s="258" t="s">
        <v>513</v>
      </c>
      <c r="E317" s="258" t="s">
        <v>378</v>
      </c>
      <c r="F317" s="259">
        <v>3000</v>
      </c>
      <c r="G317" s="297"/>
      <c r="H317" s="259"/>
      <c r="I317" s="259"/>
      <c r="J317" s="259"/>
      <c r="K317" s="259">
        <v>3000</v>
      </c>
      <c r="L317" s="259">
        <v>3000</v>
      </c>
    </row>
    <row r="318" spans="1:12" ht="25.5" hidden="1">
      <c r="A318" s="285" t="s">
        <v>514</v>
      </c>
      <c r="B318" s="252" t="s">
        <v>90</v>
      </c>
      <c r="C318" s="252" t="s">
        <v>76</v>
      </c>
      <c r="D318" s="252" t="s">
        <v>515</v>
      </c>
      <c r="E318" s="252"/>
      <c r="F318" s="255">
        <f t="shared" si="74"/>
        <v>0</v>
      </c>
      <c r="G318" s="297"/>
      <c r="H318" s="296"/>
      <c r="I318" s="296"/>
      <c r="J318" s="296"/>
      <c r="K318" s="255">
        <f t="shared" si="75"/>
        <v>0</v>
      </c>
      <c r="L318" s="255">
        <f t="shared" si="75"/>
        <v>0</v>
      </c>
    </row>
    <row r="319" spans="1:12" ht="63.75" hidden="1">
      <c r="A319" s="279" t="s">
        <v>597</v>
      </c>
      <c r="B319" s="252" t="s">
        <v>90</v>
      </c>
      <c r="C319" s="252" t="s">
        <v>76</v>
      </c>
      <c r="D319" s="252" t="s">
        <v>516</v>
      </c>
      <c r="E319" s="252"/>
      <c r="F319" s="255">
        <f t="shared" si="74"/>
        <v>0</v>
      </c>
      <c r="G319" s="302"/>
      <c r="H319" s="255"/>
      <c r="I319" s="255"/>
      <c r="J319" s="255"/>
      <c r="K319" s="255">
        <f t="shared" si="75"/>
        <v>0</v>
      </c>
      <c r="L319" s="255">
        <f t="shared" si="75"/>
        <v>0</v>
      </c>
    </row>
    <row r="320" spans="1:12" ht="25.5" hidden="1">
      <c r="A320" s="280" t="s">
        <v>481</v>
      </c>
      <c r="B320" s="252" t="s">
        <v>90</v>
      </c>
      <c r="C320" s="252" t="s">
        <v>76</v>
      </c>
      <c r="D320" s="252" t="s">
        <v>516</v>
      </c>
      <c r="E320" s="252" t="s">
        <v>194</v>
      </c>
      <c r="F320" s="255">
        <f t="shared" si="74"/>
        <v>0</v>
      </c>
      <c r="G320" s="302"/>
      <c r="H320" s="255"/>
      <c r="I320" s="255"/>
      <c r="J320" s="255"/>
      <c r="K320" s="255">
        <f t="shared" si="75"/>
        <v>0</v>
      </c>
      <c r="L320" s="255">
        <f t="shared" si="75"/>
        <v>0</v>
      </c>
    </row>
    <row r="321" spans="1:12" ht="25.5" hidden="1">
      <c r="A321" s="280" t="s">
        <v>419</v>
      </c>
      <c r="B321" s="252" t="s">
        <v>90</v>
      </c>
      <c r="C321" s="252" t="s">
        <v>76</v>
      </c>
      <c r="D321" s="252" t="s">
        <v>516</v>
      </c>
      <c r="E321" s="252" t="s">
        <v>420</v>
      </c>
      <c r="F321" s="255">
        <f t="shared" si="74"/>
        <v>0</v>
      </c>
      <c r="G321" s="302"/>
      <c r="H321" s="255"/>
      <c r="I321" s="255"/>
      <c r="J321" s="255"/>
      <c r="K321" s="255">
        <f t="shared" si="75"/>
        <v>0</v>
      </c>
      <c r="L321" s="255">
        <f t="shared" si="75"/>
        <v>0</v>
      </c>
    </row>
    <row r="322" spans="1:12" ht="15" hidden="1">
      <c r="A322" s="268" t="s">
        <v>377</v>
      </c>
      <c r="B322" s="252" t="s">
        <v>90</v>
      </c>
      <c r="C322" s="252" t="s">
        <v>76</v>
      </c>
      <c r="D322" s="252" t="s">
        <v>516</v>
      </c>
      <c r="E322" s="252" t="s">
        <v>378</v>
      </c>
      <c r="F322" s="255">
        <f t="shared" si="74"/>
        <v>0</v>
      </c>
      <c r="G322" s="302"/>
      <c r="H322" s="255"/>
      <c r="I322" s="255">
        <v>50000</v>
      </c>
      <c r="J322" s="255">
        <v>0</v>
      </c>
      <c r="K322" s="255">
        <f t="shared" ref="K322:L322" si="84">K323</f>
        <v>0</v>
      </c>
      <c r="L322" s="255">
        <f t="shared" si="84"/>
        <v>0</v>
      </c>
    </row>
    <row r="323" spans="1:12" ht="15" hidden="1">
      <c r="A323" s="260" t="s">
        <v>382</v>
      </c>
      <c r="B323" s="252" t="s">
        <v>90</v>
      </c>
      <c r="C323" s="258" t="s">
        <v>76</v>
      </c>
      <c r="D323" s="258" t="s">
        <v>516</v>
      </c>
      <c r="E323" s="258" t="s">
        <v>378</v>
      </c>
      <c r="F323" s="259"/>
      <c r="G323" s="297"/>
      <c r="H323" s="259"/>
      <c r="I323" s="259"/>
      <c r="J323" s="259"/>
      <c r="K323" s="259"/>
      <c r="L323" s="259"/>
    </row>
    <row r="324" spans="1:12" ht="15" hidden="1">
      <c r="A324" s="260" t="s">
        <v>464</v>
      </c>
      <c r="B324" s="252" t="s">
        <v>90</v>
      </c>
      <c r="C324" s="258" t="s">
        <v>76</v>
      </c>
      <c r="D324" s="258" t="s">
        <v>517</v>
      </c>
      <c r="E324" s="258" t="s">
        <v>378</v>
      </c>
      <c r="F324" s="259">
        <v>50000</v>
      </c>
      <c r="G324" s="297"/>
      <c r="H324" s="259"/>
      <c r="I324" s="259"/>
      <c r="J324" s="259"/>
      <c r="K324" s="259"/>
      <c r="L324" s="259"/>
    </row>
    <row r="325" spans="1:12" ht="51.75">
      <c r="A325" s="276" t="s">
        <v>856</v>
      </c>
      <c r="B325" s="252" t="s">
        <v>90</v>
      </c>
      <c r="C325" s="252" t="s">
        <v>76</v>
      </c>
      <c r="D325" s="440" t="s">
        <v>515</v>
      </c>
      <c r="E325" s="252"/>
      <c r="F325" s="255">
        <f t="shared" ref="F325:F328" si="85">F326</f>
        <v>104000</v>
      </c>
      <c r="G325" s="297"/>
      <c r="H325" s="259"/>
      <c r="I325" s="259"/>
      <c r="J325" s="259"/>
      <c r="K325" s="259">
        <f t="shared" ref="K325:L329" si="86">K326</f>
        <v>443144</v>
      </c>
      <c r="L325" s="259">
        <f t="shared" si="86"/>
        <v>443144</v>
      </c>
    </row>
    <row r="326" spans="1:12" ht="15">
      <c r="A326" s="260" t="s">
        <v>462</v>
      </c>
      <c r="B326" s="258" t="s">
        <v>90</v>
      </c>
      <c r="C326" s="258" t="s">
        <v>76</v>
      </c>
      <c r="D326" s="286" t="s">
        <v>857</v>
      </c>
      <c r="E326" s="258"/>
      <c r="F326" s="259">
        <f t="shared" si="85"/>
        <v>104000</v>
      </c>
      <c r="G326" s="297"/>
      <c r="H326" s="259"/>
      <c r="I326" s="259"/>
      <c r="J326" s="259"/>
      <c r="K326" s="259">
        <f t="shared" si="86"/>
        <v>443144</v>
      </c>
      <c r="L326" s="259">
        <f t="shared" si="86"/>
        <v>443144</v>
      </c>
    </row>
    <row r="327" spans="1:12" ht="25.5">
      <c r="A327" s="270" t="s">
        <v>418</v>
      </c>
      <c r="B327" s="258" t="s">
        <v>90</v>
      </c>
      <c r="C327" s="258" t="s">
        <v>76</v>
      </c>
      <c r="D327" s="286" t="s">
        <v>857</v>
      </c>
      <c r="E327" s="258" t="s">
        <v>194</v>
      </c>
      <c r="F327" s="259">
        <f t="shared" si="85"/>
        <v>104000</v>
      </c>
      <c r="G327" s="297"/>
      <c r="H327" s="259"/>
      <c r="I327" s="259"/>
      <c r="J327" s="259"/>
      <c r="K327" s="259">
        <f t="shared" si="86"/>
        <v>443144</v>
      </c>
      <c r="L327" s="259">
        <f t="shared" si="86"/>
        <v>443144</v>
      </c>
    </row>
    <row r="328" spans="1:12" ht="25.5" hidden="1">
      <c r="A328" s="270" t="s">
        <v>419</v>
      </c>
      <c r="B328" s="258" t="s">
        <v>90</v>
      </c>
      <c r="C328" s="258" t="s">
        <v>76</v>
      </c>
      <c r="D328" s="286" t="s">
        <v>463</v>
      </c>
      <c r="E328" s="258" t="s">
        <v>420</v>
      </c>
      <c r="F328" s="259">
        <f t="shared" si="85"/>
        <v>104000</v>
      </c>
      <c r="G328" s="297"/>
      <c r="H328" s="259"/>
      <c r="I328" s="259"/>
      <c r="J328" s="259"/>
      <c r="K328" s="259">
        <f t="shared" si="86"/>
        <v>443144</v>
      </c>
      <c r="L328" s="259">
        <f t="shared" si="86"/>
        <v>443144</v>
      </c>
    </row>
    <row r="329" spans="1:12" ht="15.6" customHeight="1">
      <c r="A329" s="261" t="s">
        <v>377</v>
      </c>
      <c r="B329" s="258" t="s">
        <v>90</v>
      </c>
      <c r="C329" s="258" t="s">
        <v>76</v>
      </c>
      <c r="D329" s="286" t="s">
        <v>857</v>
      </c>
      <c r="E329" s="258" t="s">
        <v>378</v>
      </c>
      <c r="F329" s="259">
        <v>104000</v>
      </c>
      <c r="G329" s="297"/>
      <c r="H329" s="259"/>
      <c r="I329" s="259"/>
      <c r="J329" s="259"/>
      <c r="K329" s="259">
        <f t="shared" si="86"/>
        <v>443144</v>
      </c>
      <c r="L329" s="259">
        <f t="shared" si="86"/>
        <v>443144</v>
      </c>
    </row>
    <row r="330" spans="1:12" ht="15" hidden="1">
      <c r="A330" s="260" t="s">
        <v>382</v>
      </c>
      <c r="B330" s="258" t="s">
        <v>90</v>
      </c>
      <c r="C330" s="258" t="s">
        <v>76</v>
      </c>
      <c r="D330" s="286" t="s">
        <v>463</v>
      </c>
      <c r="E330" s="258" t="s">
        <v>378</v>
      </c>
      <c r="F330" s="259">
        <v>443144</v>
      </c>
      <c r="G330" s="297"/>
      <c r="H330" s="259"/>
      <c r="I330" s="259"/>
      <c r="J330" s="259"/>
      <c r="K330" s="259">
        <v>443144</v>
      </c>
      <c r="L330" s="259">
        <v>443144</v>
      </c>
    </row>
    <row r="331" spans="1:12" ht="1.9" hidden="1" customHeight="1">
      <c r="A331" s="254" t="s">
        <v>674</v>
      </c>
      <c r="B331" s="252" t="s">
        <v>90</v>
      </c>
      <c r="C331" s="252" t="s">
        <v>676</v>
      </c>
      <c r="D331" s="286"/>
      <c r="E331" s="258"/>
      <c r="F331" s="255">
        <f>F332</f>
        <v>0</v>
      </c>
      <c r="G331" s="297"/>
      <c r="H331" s="259"/>
      <c r="I331" s="259"/>
      <c r="J331" s="259"/>
      <c r="K331" s="259"/>
      <c r="L331" s="259"/>
    </row>
    <row r="332" spans="1:12" ht="15" hidden="1">
      <c r="A332" s="254" t="s">
        <v>675</v>
      </c>
      <c r="B332" s="252" t="s">
        <v>90</v>
      </c>
      <c r="C332" s="252" t="s">
        <v>677</v>
      </c>
      <c r="D332" s="286"/>
      <c r="E332" s="258"/>
      <c r="F332" s="255">
        <f>F333</f>
        <v>0</v>
      </c>
      <c r="G332" s="297"/>
      <c r="H332" s="259"/>
      <c r="I332" s="259"/>
      <c r="J332" s="259"/>
      <c r="K332" s="259"/>
      <c r="L332" s="259"/>
    </row>
    <row r="333" spans="1:12" ht="15" hidden="1">
      <c r="A333" s="254" t="s">
        <v>686</v>
      </c>
      <c r="B333" s="252" t="s">
        <v>90</v>
      </c>
      <c r="C333" s="252" t="s">
        <v>677</v>
      </c>
      <c r="D333" s="277" t="s">
        <v>691</v>
      </c>
      <c r="E333" s="258"/>
      <c r="F333" s="255">
        <f>F335</f>
        <v>0</v>
      </c>
      <c r="G333" s="297"/>
      <c r="H333" s="259"/>
      <c r="I333" s="259"/>
      <c r="J333" s="259"/>
      <c r="K333" s="259"/>
      <c r="L333" s="259"/>
    </row>
    <row r="334" spans="1:12" ht="25.5" hidden="1">
      <c r="A334" s="254" t="s">
        <v>690</v>
      </c>
      <c r="B334" s="252" t="s">
        <v>90</v>
      </c>
      <c r="C334" s="252" t="s">
        <v>677</v>
      </c>
      <c r="D334" s="277" t="s">
        <v>692</v>
      </c>
      <c r="E334" s="258"/>
      <c r="F334" s="255">
        <f>F335</f>
        <v>0</v>
      </c>
      <c r="G334" s="297"/>
      <c r="H334" s="259"/>
      <c r="I334" s="259"/>
      <c r="J334" s="259"/>
      <c r="K334" s="259"/>
      <c r="L334" s="259"/>
    </row>
    <row r="335" spans="1:12" ht="43.9" hidden="1" customHeight="1">
      <c r="A335" s="254" t="s">
        <v>687</v>
      </c>
      <c r="B335" s="252" t="s">
        <v>90</v>
      </c>
      <c r="C335" s="252" t="s">
        <v>677</v>
      </c>
      <c r="D335" s="277" t="s">
        <v>693</v>
      </c>
      <c r="E335" s="258"/>
      <c r="F335" s="255">
        <f>F336</f>
        <v>0</v>
      </c>
      <c r="G335" s="297"/>
      <c r="H335" s="259"/>
      <c r="I335" s="259"/>
      <c r="J335" s="259"/>
      <c r="K335" s="259"/>
      <c r="L335" s="259"/>
    </row>
    <row r="336" spans="1:12" ht="25.5" hidden="1">
      <c r="A336" s="270" t="s">
        <v>418</v>
      </c>
      <c r="B336" s="258" t="s">
        <v>90</v>
      </c>
      <c r="C336" s="258" t="s">
        <v>677</v>
      </c>
      <c r="D336" s="286" t="s">
        <v>693</v>
      </c>
      <c r="E336" s="258" t="s">
        <v>194</v>
      </c>
      <c r="F336" s="259">
        <f>F337</f>
        <v>0</v>
      </c>
      <c r="G336" s="297"/>
      <c r="H336" s="259"/>
      <c r="I336" s="259"/>
      <c r="J336" s="259"/>
      <c r="K336" s="259"/>
      <c r="L336" s="259"/>
    </row>
    <row r="337" spans="1:12" ht="15" hidden="1">
      <c r="A337" s="261" t="s">
        <v>377</v>
      </c>
      <c r="B337" s="258" t="s">
        <v>90</v>
      </c>
      <c r="C337" s="258" t="s">
        <v>677</v>
      </c>
      <c r="D337" s="286" t="s">
        <v>693</v>
      </c>
      <c r="E337" s="258" t="s">
        <v>378</v>
      </c>
      <c r="F337" s="259">
        <v>0</v>
      </c>
      <c r="G337" s="297"/>
      <c r="H337" s="259"/>
      <c r="I337" s="259"/>
      <c r="J337" s="259"/>
      <c r="K337" s="259"/>
      <c r="L337" s="259"/>
    </row>
    <row r="338" spans="1:12" ht="15">
      <c r="A338" s="254" t="s">
        <v>64</v>
      </c>
      <c r="B338" s="252" t="s">
        <v>90</v>
      </c>
      <c r="C338" s="252" t="s">
        <v>65</v>
      </c>
      <c r="D338" s="258"/>
      <c r="E338" s="258"/>
      <c r="F338" s="255">
        <f>F339+F356</f>
        <v>10000</v>
      </c>
      <c r="G338" s="297"/>
      <c r="H338" s="259"/>
      <c r="I338" s="259"/>
      <c r="J338" s="259"/>
      <c r="K338" s="255">
        <f>K339+K356</f>
        <v>48000</v>
      </c>
      <c r="L338" s="255">
        <f>L339+L356</f>
        <v>48000</v>
      </c>
    </row>
    <row r="339" spans="1:12" ht="25.5">
      <c r="A339" s="285" t="s">
        <v>178</v>
      </c>
      <c r="B339" s="252" t="s">
        <v>90</v>
      </c>
      <c r="C339" s="252" t="s">
        <v>179</v>
      </c>
      <c r="D339" s="258"/>
      <c r="E339" s="258"/>
      <c r="F339" s="255">
        <f>F340+F348</f>
        <v>10000</v>
      </c>
      <c r="G339" s="297"/>
      <c r="H339" s="259"/>
      <c r="I339" s="259"/>
      <c r="J339" s="259"/>
      <c r="K339" s="255">
        <f>K340+K348</f>
        <v>42000</v>
      </c>
      <c r="L339" s="255">
        <f>L340+L348</f>
        <v>42000</v>
      </c>
    </row>
    <row r="340" spans="1:12" ht="25.5">
      <c r="A340" s="256" t="s">
        <v>197</v>
      </c>
      <c r="B340" s="252" t="s">
        <v>90</v>
      </c>
      <c r="C340" s="252" t="s">
        <v>179</v>
      </c>
      <c r="D340" s="277" t="s">
        <v>350</v>
      </c>
      <c r="E340" s="258"/>
      <c r="F340" s="255">
        <f t="shared" ref="F340:F345" si="87">F341</f>
        <v>10000</v>
      </c>
      <c r="G340" s="297"/>
      <c r="H340" s="259"/>
      <c r="I340" s="259"/>
      <c r="J340" s="259"/>
      <c r="K340" s="255">
        <f t="shared" ref="K340:L345" si="88">K341</f>
        <v>32000</v>
      </c>
      <c r="L340" s="255">
        <f t="shared" si="88"/>
        <v>32000</v>
      </c>
    </row>
    <row r="341" spans="1:12" ht="15">
      <c r="A341" s="285" t="s">
        <v>218</v>
      </c>
      <c r="B341" s="252" t="s">
        <v>90</v>
      </c>
      <c r="C341" s="252" t="s">
        <v>179</v>
      </c>
      <c r="D341" s="277" t="s">
        <v>518</v>
      </c>
      <c r="E341" s="258"/>
      <c r="F341" s="255">
        <f t="shared" si="87"/>
        <v>10000</v>
      </c>
      <c r="G341" s="297"/>
      <c r="H341" s="259"/>
      <c r="I341" s="259"/>
      <c r="J341" s="259"/>
      <c r="K341" s="255">
        <f t="shared" si="88"/>
        <v>32000</v>
      </c>
      <c r="L341" s="255">
        <f t="shared" si="88"/>
        <v>32000</v>
      </c>
    </row>
    <row r="342" spans="1:12" ht="25.5">
      <c r="A342" s="284" t="s">
        <v>519</v>
      </c>
      <c r="B342" s="258" t="s">
        <v>90</v>
      </c>
      <c r="C342" s="258" t="s">
        <v>179</v>
      </c>
      <c r="D342" s="286" t="s">
        <v>520</v>
      </c>
      <c r="E342" s="258"/>
      <c r="F342" s="259">
        <f t="shared" si="87"/>
        <v>10000</v>
      </c>
      <c r="G342" s="297"/>
      <c r="H342" s="259"/>
      <c r="I342" s="259"/>
      <c r="J342" s="259"/>
      <c r="K342" s="259">
        <f t="shared" si="88"/>
        <v>32000</v>
      </c>
      <c r="L342" s="259">
        <f t="shared" si="88"/>
        <v>32000</v>
      </c>
    </row>
    <row r="343" spans="1:12" ht="63.75">
      <c r="A343" s="272" t="s">
        <v>597</v>
      </c>
      <c r="B343" s="258" t="s">
        <v>90</v>
      </c>
      <c r="C343" s="258" t="s">
        <v>179</v>
      </c>
      <c r="D343" s="286" t="s">
        <v>774</v>
      </c>
      <c r="E343" s="258"/>
      <c r="F343" s="259">
        <f t="shared" si="87"/>
        <v>10000</v>
      </c>
      <c r="G343" s="297"/>
      <c r="H343" s="259"/>
      <c r="I343" s="259"/>
      <c r="J343" s="259"/>
      <c r="K343" s="259">
        <f t="shared" si="88"/>
        <v>32000</v>
      </c>
      <c r="L343" s="259">
        <f t="shared" si="88"/>
        <v>32000</v>
      </c>
    </row>
    <row r="344" spans="1:12" ht="21.75" customHeight="1">
      <c r="A344" s="270" t="s">
        <v>418</v>
      </c>
      <c r="B344" s="258" t="s">
        <v>90</v>
      </c>
      <c r="C344" s="258" t="s">
        <v>179</v>
      </c>
      <c r="D344" s="286" t="s">
        <v>774</v>
      </c>
      <c r="E344" s="258" t="s">
        <v>194</v>
      </c>
      <c r="F344" s="259">
        <f t="shared" si="87"/>
        <v>10000</v>
      </c>
      <c r="G344" s="297"/>
      <c r="H344" s="259"/>
      <c r="I344" s="259"/>
      <c r="J344" s="259"/>
      <c r="K344" s="259">
        <f t="shared" si="88"/>
        <v>32000</v>
      </c>
      <c r="L344" s="259">
        <f t="shared" si="88"/>
        <v>32000</v>
      </c>
    </row>
    <row r="345" spans="1:12" ht="35.25" hidden="1" customHeight="1">
      <c r="A345" s="270" t="s">
        <v>419</v>
      </c>
      <c r="B345" s="258" t="s">
        <v>90</v>
      </c>
      <c r="C345" s="258" t="s">
        <v>179</v>
      </c>
      <c r="D345" s="286" t="s">
        <v>521</v>
      </c>
      <c r="E345" s="258" t="s">
        <v>420</v>
      </c>
      <c r="F345" s="259">
        <f t="shared" si="87"/>
        <v>10000</v>
      </c>
      <c r="G345" s="297"/>
      <c r="H345" s="259"/>
      <c r="I345" s="259"/>
      <c r="J345" s="259"/>
      <c r="K345" s="259">
        <f t="shared" si="88"/>
        <v>32000</v>
      </c>
      <c r="L345" s="259">
        <f t="shared" si="88"/>
        <v>32000</v>
      </c>
    </row>
    <row r="346" spans="1:12" ht="15">
      <c r="A346" s="261" t="s">
        <v>377</v>
      </c>
      <c r="B346" s="258" t="s">
        <v>90</v>
      </c>
      <c r="C346" s="258" t="s">
        <v>179</v>
      </c>
      <c r="D346" s="286" t="s">
        <v>774</v>
      </c>
      <c r="E346" s="258" t="s">
        <v>378</v>
      </c>
      <c r="F346" s="259">
        <v>10000</v>
      </c>
      <c r="G346" s="297"/>
      <c r="H346" s="259"/>
      <c r="I346" s="259"/>
      <c r="J346" s="259"/>
      <c r="K346" s="259">
        <f>K347</f>
        <v>32000</v>
      </c>
      <c r="L346" s="259">
        <f>L347</f>
        <v>32000</v>
      </c>
    </row>
    <row r="347" spans="1:12" ht="15" hidden="1">
      <c r="A347" s="273" t="s">
        <v>383</v>
      </c>
      <c r="B347" s="252" t="s">
        <v>90</v>
      </c>
      <c r="C347" s="258" t="s">
        <v>179</v>
      </c>
      <c r="D347" s="286" t="s">
        <v>521</v>
      </c>
      <c r="E347" s="258" t="s">
        <v>378</v>
      </c>
      <c r="F347" s="259">
        <v>32000</v>
      </c>
      <c r="G347" s="297"/>
      <c r="H347" s="259"/>
      <c r="I347" s="259"/>
      <c r="J347" s="259"/>
      <c r="K347" s="259">
        <v>32000</v>
      </c>
      <c r="L347" s="259">
        <v>32000</v>
      </c>
    </row>
    <row r="348" spans="1:12" ht="26.25">
      <c r="A348" s="274" t="s">
        <v>522</v>
      </c>
      <c r="B348" s="252" t="s">
        <v>90</v>
      </c>
      <c r="C348" s="252" t="s">
        <v>179</v>
      </c>
      <c r="D348" s="252" t="s">
        <v>523</v>
      </c>
      <c r="E348" s="258"/>
      <c r="F348" s="255">
        <f t="shared" ref="F348:F353" si="89">F349</f>
        <v>0</v>
      </c>
      <c r="G348" s="297"/>
      <c r="H348" s="259"/>
      <c r="I348" s="259"/>
      <c r="J348" s="259"/>
      <c r="K348" s="255">
        <f t="shared" ref="K348:L354" si="90">K349</f>
        <v>10000</v>
      </c>
      <c r="L348" s="255">
        <f t="shared" si="90"/>
        <v>10000</v>
      </c>
    </row>
    <row r="349" spans="1:12" ht="25.5">
      <c r="A349" s="285" t="s">
        <v>309</v>
      </c>
      <c r="B349" s="252" t="s">
        <v>90</v>
      </c>
      <c r="C349" s="252" t="s">
        <v>179</v>
      </c>
      <c r="D349" s="252" t="s">
        <v>524</v>
      </c>
      <c r="E349" s="258"/>
      <c r="F349" s="255">
        <f t="shared" si="89"/>
        <v>0</v>
      </c>
      <c r="G349" s="297"/>
      <c r="H349" s="259"/>
      <c r="I349" s="259"/>
      <c r="J349" s="259"/>
      <c r="K349" s="255">
        <f t="shared" si="90"/>
        <v>10000</v>
      </c>
      <c r="L349" s="255">
        <f t="shared" si="90"/>
        <v>10000</v>
      </c>
    </row>
    <row r="350" spans="1:12" ht="25.5">
      <c r="A350" s="284" t="s">
        <v>519</v>
      </c>
      <c r="B350" s="258" t="s">
        <v>90</v>
      </c>
      <c r="C350" s="258" t="s">
        <v>179</v>
      </c>
      <c r="D350" s="258" t="s">
        <v>525</v>
      </c>
      <c r="E350" s="258"/>
      <c r="F350" s="259">
        <f t="shared" si="89"/>
        <v>0</v>
      </c>
      <c r="G350" s="297"/>
      <c r="H350" s="259"/>
      <c r="I350" s="259"/>
      <c r="J350" s="259"/>
      <c r="K350" s="259">
        <f t="shared" si="90"/>
        <v>10000</v>
      </c>
      <c r="L350" s="259">
        <f t="shared" si="90"/>
        <v>10000</v>
      </c>
    </row>
    <row r="351" spans="1:12" ht="63.75">
      <c r="A351" s="272" t="s">
        <v>597</v>
      </c>
      <c r="B351" s="258" t="s">
        <v>90</v>
      </c>
      <c r="C351" s="258" t="s">
        <v>179</v>
      </c>
      <c r="D351" s="258" t="s">
        <v>773</v>
      </c>
      <c r="E351" s="258"/>
      <c r="F351" s="259">
        <f t="shared" si="89"/>
        <v>0</v>
      </c>
      <c r="G351" s="297"/>
      <c r="H351" s="259"/>
      <c r="I351" s="259"/>
      <c r="J351" s="259"/>
      <c r="K351" s="259">
        <f t="shared" si="90"/>
        <v>10000</v>
      </c>
      <c r="L351" s="259">
        <f t="shared" si="90"/>
        <v>10000</v>
      </c>
    </row>
    <row r="352" spans="1:12" ht="25.5">
      <c r="A352" s="270" t="s">
        <v>418</v>
      </c>
      <c r="B352" s="258" t="s">
        <v>90</v>
      </c>
      <c r="C352" s="258" t="s">
        <v>179</v>
      </c>
      <c r="D352" s="258" t="s">
        <v>773</v>
      </c>
      <c r="E352" s="258" t="s">
        <v>194</v>
      </c>
      <c r="F352" s="259">
        <f t="shared" si="89"/>
        <v>0</v>
      </c>
      <c r="G352" s="297"/>
      <c r="H352" s="259"/>
      <c r="I352" s="259"/>
      <c r="J352" s="259"/>
      <c r="K352" s="259">
        <f t="shared" si="90"/>
        <v>10000</v>
      </c>
      <c r="L352" s="259">
        <f t="shared" si="90"/>
        <v>10000</v>
      </c>
    </row>
    <row r="353" spans="1:12" ht="25.5" hidden="1">
      <c r="A353" s="270" t="s">
        <v>419</v>
      </c>
      <c r="B353" s="258" t="s">
        <v>90</v>
      </c>
      <c r="C353" s="258" t="s">
        <v>179</v>
      </c>
      <c r="D353" s="258" t="s">
        <v>526</v>
      </c>
      <c r="E353" s="258" t="s">
        <v>420</v>
      </c>
      <c r="F353" s="259">
        <f t="shared" si="89"/>
        <v>0</v>
      </c>
      <c r="G353" s="297"/>
      <c r="H353" s="259"/>
      <c r="I353" s="259"/>
      <c r="J353" s="259"/>
      <c r="K353" s="259">
        <f t="shared" si="90"/>
        <v>10000</v>
      </c>
      <c r="L353" s="259">
        <f t="shared" si="90"/>
        <v>10000</v>
      </c>
    </row>
    <row r="354" spans="1:12" ht="15">
      <c r="A354" s="261" t="s">
        <v>377</v>
      </c>
      <c r="B354" s="258" t="s">
        <v>90</v>
      </c>
      <c r="C354" s="258" t="s">
        <v>179</v>
      </c>
      <c r="D354" s="258" t="s">
        <v>773</v>
      </c>
      <c r="E354" s="258" t="s">
        <v>378</v>
      </c>
      <c r="F354" s="259">
        <v>0</v>
      </c>
      <c r="G354" s="297"/>
      <c r="H354" s="259"/>
      <c r="I354" s="259"/>
      <c r="J354" s="259"/>
      <c r="K354" s="259">
        <f t="shared" si="90"/>
        <v>10000</v>
      </c>
      <c r="L354" s="259">
        <f t="shared" si="90"/>
        <v>10000</v>
      </c>
    </row>
    <row r="355" spans="1:12" ht="15" hidden="1">
      <c r="A355" s="273" t="s">
        <v>383</v>
      </c>
      <c r="B355" s="252" t="s">
        <v>90</v>
      </c>
      <c r="C355" s="258" t="s">
        <v>179</v>
      </c>
      <c r="D355" s="258" t="s">
        <v>526</v>
      </c>
      <c r="E355" s="258" t="s">
        <v>378</v>
      </c>
      <c r="F355" s="259">
        <v>10000</v>
      </c>
      <c r="G355" s="297"/>
      <c r="H355" s="259"/>
      <c r="I355" s="259"/>
      <c r="J355" s="259"/>
      <c r="K355" s="259">
        <v>10000</v>
      </c>
      <c r="L355" s="259">
        <v>10000</v>
      </c>
    </row>
    <row r="356" spans="1:12" ht="15">
      <c r="A356" s="268" t="s">
        <v>180</v>
      </c>
      <c r="B356" s="252" t="s">
        <v>90</v>
      </c>
      <c r="C356" s="252" t="s">
        <v>67</v>
      </c>
      <c r="D356" s="258"/>
      <c r="E356" s="258"/>
      <c r="F356" s="255">
        <f>F357</f>
        <v>0</v>
      </c>
      <c r="G356" s="297"/>
      <c r="H356" s="259"/>
      <c r="I356" s="259"/>
      <c r="J356" s="259"/>
      <c r="K356" s="255">
        <f t="shared" ref="K356:L356" si="91">K357</f>
        <v>6000</v>
      </c>
      <c r="L356" s="255">
        <f t="shared" si="91"/>
        <v>6000</v>
      </c>
    </row>
    <row r="357" spans="1:12" ht="26.25">
      <c r="A357" s="274" t="s">
        <v>527</v>
      </c>
      <c r="B357" s="252" t="s">
        <v>90</v>
      </c>
      <c r="C357" s="252" t="s">
        <v>67</v>
      </c>
      <c r="D357" s="252" t="s">
        <v>523</v>
      </c>
      <c r="E357" s="258"/>
      <c r="F357" s="255">
        <f>F358+F371</f>
        <v>0</v>
      </c>
      <c r="G357" s="302"/>
      <c r="H357" s="255"/>
      <c r="I357" s="255"/>
      <c r="J357" s="255"/>
      <c r="K357" s="255">
        <f t="shared" ref="K357:L357" si="92">K358+K371</f>
        <v>6000</v>
      </c>
      <c r="L357" s="255">
        <f t="shared" si="92"/>
        <v>6000</v>
      </c>
    </row>
    <row r="358" spans="1:12" ht="15">
      <c r="A358" s="274" t="s">
        <v>528</v>
      </c>
      <c r="B358" s="252" t="s">
        <v>90</v>
      </c>
      <c r="C358" s="252" t="s">
        <v>67</v>
      </c>
      <c r="D358" s="252" t="s">
        <v>529</v>
      </c>
      <c r="E358" s="258"/>
      <c r="F358" s="255">
        <f>F359+F365</f>
        <v>0</v>
      </c>
      <c r="G358" s="302"/>
      <c r="H358" s="255"/>
      <c r="I358" s="255"/>
      <c r="J358" s="255"/>
      <c r="K358" s="255">
        <f t="shared" ref="K358:L358" si="93">K359+K365</f>
        <v>5000</v>
      </c>
      <c r="L358" s="255">
        <f t="shared" si="93"/>
        <v>5000</v>
      </c>
    </row>
    <row r="359" spans="1:12" ht="38.25" hidden="1">
      <c r="A359" s="268" t="s">
        <v>530</v>
      </c>
      <c r="B359" s="252" t="s">
        <v>90</v>
      </c>
      <c r="C359" s="252" t="s">
        <v>67</v>
      </c>
      <c r="D359" s="252" t="s">
        <v>531</v>
      </c>
      <c r="E359" s="258"/>
      <c r="F359" s="255">
        <f t="shared" ref="F359:F368" si="94">F360</f>
        <v>0</v>
      </c>
      <c r="G359" s="302"/>
      <c r="H359" s="255"/>
      <c r="I359" s="255"/>
      <c r="J359" s="255"/>
      <c r="K359" s="255">
        <f t="shared" ref="K359:L369" si="95">K360</f>
        <v>0</v>
      </c>
      <c r="L359" s="255">
        <f t="shared" si="95"/>
        <v>0</v>
      </c>
    </row>
    <row r="360" spans="1:12" ht="63.75" hidden="1">
      <c r="A360" s="279" t="s">
        <v>424</v>
      </c>
      <c r="B360" s="252" t="s">
        <v>90</v>
      </c>
      <c r="C360" s="252" t="s">
        <v>67</v>
      </c>
      <c r="D360" s="252" t="s">
        <v>532</v>
      </c>
      <c r="E360" s="258"/>
      <c r="F360" s="255">
        <f t="shared" si="94"/>
        <v>0</v>
      </c>
      <c r="G360" s="302"/>
      <c r="H360" s="255"/>
      <c r="I360" s="255"/>
      <c r="J360" s="255"/>
      <c r="K360" s="255">
        <f t="shared" si="95"/>
        <v>0</v>
      </c>
      <c r="L360" s="255">
        <f t="shared" si="95"/>
        <v>0</v>
      </c>
    </row>
    <row r="361" spans="1:12" ht="25.5" hidden="1">
      <c r="A361" s="280" t="s">
        <v>481</v>
      </c>
      <c r="B361" s="252" t="s">
        <v>90</v>
      </c>
      <c r="C361" s="252" t="s">
        <v>67</v>
      </c>
      <c r="D361" s="252" t="s">
        <v>532</v>
      </c>
      <c r="E361" s="252" t="s">
        <v>194</v>
      </c>
      <c r="F361" s="255">
        <f t="shared" si="94"/>
        <v>0</v>
      </c>
      <c r="G361" s="302"/>
      <c r="H361" s="255"/>
      <c r="I361" s="255"/>
      <c r="J361" s="255"/>
      <c r="K361" s="255">
        <f t="shared" si="95"/>
        <v>0</v>
      </c>
      <c r="L361" s="255">
        <f t="shared" si="95"/>
        <v>0</v>
      </c>
    </row>
    <row r="362" spans="1:12" ht="25.5" hidden="1">
      <c r="A362" s="280" t="s">
        <v>419</v>
      </c>
      <c r="B362" s="252" t="s">
        <v>90</v>
      </c>
      <c r="C362" s="252" t="s">
        <v>67</v>
      </c>
      <c r="D362" s="252" t="s">
        <v>532</v>
      </c>
      <c r="E362" s="252" t="s">
        <v>420</v>
      </c>
      <c r="F362" s="255">
        <f t="shared" si="94"/>
        <v>0</v>
      </c>
      <c r="G362" s="302"/>
      <c r="H362" s="255"/>
      <c r="I362" s="255"/>
      <c r="J362" s="255"/>
      <c r="K362" s="255">
        <f t="shared" si="95"/>
        <v>0</v>
      </c>
      <c r="L362" s="255">
        <f t="shared" si="95"/>
        <v>0</v>
      </c>
    </row>
    <row r="363" spans="1:12" ht="15" hidden="1">
      <c r="A363" s="268" t="s">
        <v>377</v>
      </c>
      <c r="B363" s="252" t="s">
        <v>90</v>
      </c>
      <c r="C363" s="252" t="s">
        <v>67</v>
      </c>
      <c r="D363" s="252" t="s">
        <v>532</v>
      </c>
      <c r="E363" s="252" t="s">
        <v>378</v>
      </c>
      <c r="F363" s="255">
        <f t="shared" si="94"/>
        <v>0</v>
      </c>
      <c r="G363" s="302"/>
      <c r="H363" s="255"/>
      <c r="I363" s="255"/>
      <c r="J363" s="255"/>
      <c r="K363" s="255">
        <f t="shared" si="95"/>
        <v>0</v>
      </c>
      <c r="L363" s="255">
        <f t="shared" si="95"/>
        <v>0</v>
      </c>
    </row>
    <row r="364" spans="1:12" ht="25.5" hidden="1">
      <c r="A364" s="261" t="s">
        <v>389</v>
      </c>
      <c r="B364" s="252" t="s">
        <v>90</v>
      </c>
      <c r="C364" s="258" t="s">
        <v>67</v>
      </c>
      <c r="D364" s="258" t="s">
        <v>532</v>
      </c>
      <c r="E364" s="258" t="s">
        <v>378</v>
      </c>
      <c r="F364" s="259"/>
      <c r="G364" s="297"/>
      <c r="H364" s="259"/>
      <c r="I364" s="259"/>
      <c r="J364" s="259"/>
      <c r="K364" s="259"/>
      <c r="L364" s="259"/>
    </row>
    <row r="365" spans="1:12" ht="25.5">
      <c r="A365" s="261" t="s">
        <v>533</v>
      </c>
      <c r="B365" s="258" t="s">
        <v>90</v>
      </c>
      <c r="C365" s="258" t="s">
        <v>67</v>
      </c>
      <c r="D365" s="258" t="s">
        <v>534</v>
      </c>
      <c r="E365" s="258"/>
      <c r="F365" s="259">
        <f t="shared" si="94"/>
        <v>0</v>
      </c>
      <c r="G365" s="297"/>
      <c r="H365" s="259"/>
      <c r="I365" s="259"/>
      <c r="J365" s="259"/>
      <c r="K365" s="259">
        <f t="shared" si="95"/>
        <v>5000</v>
      </c>
      <c r="L365" s="259">
        <f t="shared" si="95"/>
        <v>5000</v>
      </c>
    </row>
    <row r="366" spans="1:12" ht="63.75">
      <c r="A366" s="272" t="s">
        <v>597</v>
      </c>
      <c r="B366" s="258" t="s">
        <v>90</v>
      </c>
      <c r="C366" s="258" t="s">
        <v>67</v>
      </c>
      <c r="D366" s="258" t="s">
        <v>535</v>
      </c>
      <c r="E366" s="258"/>
      <c r="F366" s="259">
        <f t="shared" si="94"/>
        <v>0</v>
      </c>
      <c r="G366" s="297"/>
      <c r="H366" s="259"/>
      <c r="I366" s="259"/>
      <c r="J366" s="259"/>
      <c r="K366" s="259">
        <f t="shared" si="95"/>
        <v>5000</v>
      </c>
      <c r="L366" s="259">
        <f t="shared" si="95"/>
        <v>5000</v>
      </c>
    </row>
    <row r="367" spans="1:12" ht="25.5">
      <c r="A367" s="270" t="s">
        <v>418</v>
      </c>
      <c r="B367" s="258" t="s">
        <v>90</v>
      </c>
      <c r="C367" s="258" t="s">
        <v>67</v>
      </c>
      <c r="D367" s="258" t="s">
        <v>535</v>
      </c>
      <c r="E367" s="258" t="s">
        <v>194</v>
      </c>
      <c r="F367" s="259">
        <f t="shared" si="94"/>
        <v>0</v>
      </c>
      <c r="G367" s="297"/>
      <c r="H367" s="259"/>
      <c r="I367" s="259"/>
      <c r="J367" s="259"/>
      <c r="K367" s="259">
        <f t="shared" si="95"/>
        <v>5000</v>
      </c>
      <c r="L367" s="259">
        <f t="shared" si="95"/>
        <v>5000</v>
      </c>
    </row>
    <row r="368" spans="1:12" ht="25.5" hidden="1">
      <c r="A368" s="270" t="s">
        <v>419</v>
      </c>
      <c r="B368" s="258" t="s">
        <v>90</v>
      </c>
      <c r="C368" s="258" t="s">
        <v>67</v>
      </c>
      <c r="D368" s="258" t="s">
        <v>535</v>
      </c>
      <c r="E368" s="258" t="s">
        <v>420</v>
      </c>
      <c r="F368" s="259">
        <f t="shared" si="94"/>
        <v>0</v>
      </c>
      <c r="G368" s="297"/>
      <c r="H368" s="259"/>
      <c r="I368" s="259"/>
      <c r="J368" s="259"/>
      <c r="K368" s="259">
        <f t="shared" si="95"/>
        <v>5000</v>
      </c>
      <c r="L368" s="259">
        <f t="shared" si="95"/>
        <v>5000</v>
      </c>
    </row>
    <row r="369" spans="1:12" ht="15">
      <c r="A369" s="261" t="s">
        <v>377</v>
      </c>
      <c r="B369" s="258" t="s">
        <v>90</v>
      </c>
      <c r="C369" s="258" t="s">
        <v>67</v>
      </c>
      <c r="D369" s="258" t="s">
        <v>535</v>
      </c>
      <c r="E369" s="258" t="s">
        <v>378</v>
      </c>
      <c r="F369" s="259">
        <v>0</v>
      </c>
      <c r="G369" s="297"/>
      <c r="H369" s="259"/>
      <c r="I369" s="259"/>
      <c r="J369" s="259"/>
      <c r="K369" s="259">
        <f t="shared" si="95"/>
        <v>5000</v>
      </c>
      <c r="L369" s="259">
        <f t="shared" si="95"/>
        <v>5000</v>
      </c>
    </row>
    <row r="370" spans="1:12" ht="25.5" hidden="1">
      <c r="A370" s="261" t="s">
        <v>389</v>
      </c>
      <c r="B370" s="252" t="s">
        <v>90</v>
      </c>
      <c r="C370" s="258" t="s">
        <v>67</v>
      </c>
      <c r="D370" s="258" t="s">
        <v>535</v>
      </c>
      <c r="E370" s="258" t="s">
        <v>378</v>
      </c>
      <c r="F370" s="259">
        <v>5000</v>
      </c>
      <c r="G370" s="297"/>
      <c r="H370" s="259"/>
      <c r="I370" s="259"/>
      <c r="J370" s="259"/>
      <c r="K370" s="259">
        <v>5000</v>
      </c>
      <c r="L370" s="259">
        <v>5000</v>
      </c>
    </row>
    <row r="371" spans="1:12" ht="25.5">
      <c r="A371" s="254" t="s">
        <v>306</v>
      </c>
      <c r="B371" s="252" t="s">
        <v>90</v>
      </c>
      <c r="C371" s="252" t="s">
        <v>67</v>
      </c>
      <c r="D371" s="252" t="s">
        <v>536</v>
      </c>
      <c r="E371" s="258"/>
      <c r="F371" s="255">
        <f>F372</f>
        <v>0</v>
      </c>
      <c r="G371" s="302"/>
      <c r="H371" s="255"/>
      <c r="I371" s="255"/>
      <c r="J371" s="255"/>
      <c r="K371" s="255">
        <f t="shared" ref="K371:L376" si="96">K372</f>
        <v>1000</v>
      </c>
      <c r="L371" s="255">
        <f t="shared" si="96"/>
        <v>1000</v>
      </c>
    </row>
    <row r="372" spans="1:12" ht="25.5">
      <c r="A372" s="261" t="s">
        <v>537</v>
      </c>
      <c r="B372" s="258" t="s">
        <v>90</v>
      </c>
      <c r="C372" s="258" t="s">
        <v>67</v>
      </c>
      <c r="D372" s="258" t="s">
        <v>538</v>
      </c>
      <c r="E372" s="258"/>
      <c r="F372" s="259">
        <f t="shared" ref="F372:F375" si="97">F373</f>
        <v>0</v>
      </c>
      <c r="G372" s="297"/>
      <c r="H372" s="259"/>
      <c r="I372" s="259"/>
      <c r="J372" s="259"/>
      <c r="K372" s="259">
        <f t="shared" si="96"/>
        <v>1000</v>
      </c>
      <c r="L372" s="259">
        <f t="shared" si="96"/>
        <v>1000</v>
      </c>
    </row>
    <row r="373" spans="1:12" ht="63.75">
      <c r="A373" s="272" t="s">
        <v>597</v>
      </c>
      <c r="B373" s="258" t="s">
        <v>90</v>
      </c>
      <c r="C373" s="258" t="s">
        <v>67</v>
      </c>
      <c r="D373" s="258" t="s">
        <v>539</v>
      </c>
      <c r="E373" s="258"/>
      <c r="F373" s="259">
        <f t="shared" si="97"/>
        <v>0</v>
      </c>
      <c r="G373" s="297"/>
      <c r="H373" s="259"/>
      <c r="I373" s="259"/>
      <c r="J373" s="259"/>
      <c r="K373" s="259">
        <f t="shared" si="96"/>
        <v>1000</v>
      </c>
      <c r="L373" s="259">
        <f t="shared" si="96"/>
        <v>1000</v>
      </c>
    </row>
    <row r="374" spans="1:12" ht="25.5">
      <c r="A374" s="270" t="s">
        <v>418</v>
      </c>
      <c r="B374" s="258" t="s">
        <v>90</v>
      </c>
      <c r="C374" s="258" t="s">
        <v>67</v>
      </c>
      <c r="D374" s="258" t="s">
        <v>539</v>
      </c>
      <c r="E374" s="258" t="s">
        <v>194</v>
      </c>
      <c r="F374" s="259">
        <f t="shared" si="97"/>
        <v>0</v>
      </c>
      <c r="G374" s="297"/>
      <c r="H374" s="259"/>
      <c r="I374" s="259"/>
      <c r="J374" s="259"/>
      <c r="K374" s="259">
        <f t="shared" si="96"/>
        <v>1000</v>
      </c>
      <c r="L374" s="259">
        <f t="shared" si="96"/>
        <v>1000</v>
      </c>
    </row>
    <row r="375" spans="1:12" ht="25.5" hidden="1">
      <c r="A375" s="270" t="s">
        <v>419</v>
      </c>
      <c r="B375" s="258" t="s">
        <v>90</v>
      </c>
      <c r="C375" s="258" t="s">
        <v>67</v>
      </c>
      <c r="D375" s="258" t="s">
        <v>539</v>
      </c>
      <c r="E375" s="258" t="s">
        <v>420</v>
      </c>
      <c r="F375" s="259">
        <f t="shared" si="97"/>
        <v>0</v>
      </c>
      <c r="G375" s="297"/>
      <c r="H375" s="259"/>
      <c r="I375" s="259"/>
      <c r="J375" s="259"/>
      <c r="K375" s="259">
        <f t="shared" si="96"/>
        <v>1000</v>
      </c>
      <c r="L375" s="259">
        <f t="shared" si="96"/>
        <v>1000</v>
      </c>
    </row>
    <row r="376" spans="1:12" ht="15">
      <c r="A376" s="261" t="s">
        <v>377</v>
      </c>
      <c r="B376" s="258" t="s">
        <v>90</v>
      </c>
      <c r="C376" s="258" t="s">
        <v>67</v>
      </c>
      <c r="D376" s="258" t="s">
        <v>539</v>
      </c>
      <c r="E376" s="258" t="s">
        <v>378</v>
      </c>
      <c r="F376" s="259">
        <v>0</v>
      </c>
      <c r="G376" s="297"/>
      <c r="H376" s="259"/>
      <c r="I376" s="259"/>
      <c r="J376" s="259"/>
      <c r="K376" s="259">
        <f t="shared" si="96"/>
        <v>1000</v>
      </c>
      <c r="L376" s="259">
        <f t="shared" si="96"/>
        <v>1000</v>
      </c>
    </row>
    <row r="377" spans="1:12" ht="25.5" hidden="1">
      <c r="A377" s="261" t="s">
        <v>389</v>
      </c>
      <c r="B377" s="252" t="s">
        <v>90</v>
      </c>
      <c r="C377" s="258" t="s">
        <v>67</v>
      </c>
      <c r="D377" s="258" t="s">
        <v>539</v>
      </c>
      <c r="E377" s="258" t="s">
        <v>378</v>
      </c>
      <c r="F377" s="259">
        <v>1000</v>
      </c>
      <c r="G377" s="297"/>
      <c r="H377" s="259"/>
      <c r="I377" s="259"/>
      <c r="J377" s="259"/>
      <c r="K377" s="259">
        <v>1000</v>
      </c>
      <c r="L377" s="259">
        <v>1000</v>
      </c>
    </row>
    <row r="378" spans="1:12" ht="15">
      <c r="A378" s="256" t="s">
        <v>540</v>
      </c>
      <c r="B378" s="252" t="s">
        <v>90</v>
      </c>
      <c r="C378" s="252" t="s">
        <v>69</v>
      </c>
      <c r="D378" s="252"/>
      <c r="E378" s="252"/>
      <c r="F378" s="255">
        <f>F379+F451</f>
        <v>6362686</v>
      </c>
      <c r="G378" s="295">
        <v>-18000</v>
      </c>
      <c r="H378" s="255">
        <f>H379+H434</f>
        <v>33000</v>
      </c>
      <c r="I378" s="255">
        <f>I379+I434</f>
        <v>20000</v>
      </c>
      <c r="J378" s="255">
        <f>J379+J434</f>
        <v>25000</v>
      </c>
      <c r="K378" s="255">
        <f>K379+K451</f>
        <v>2936100</v>
      </c>
      <c r="L378" s="255">
        <f>L379+L451</f>
        <v>2733700.94</v>
      </c>
    </row>
    <row r="379" spans="1:12" ht="15">
      <c r="A379" s="254" t="s">
        <v>70</v>
      </c>
      <c r="B379" s="252" t="s">
        <v>90</v>
      </c>
      <c r="C379" s="252" t="s">
        <v>71</v>
      </c>
      <c r="D379" s="252"/>
      <c r="E379" s="258"/>
      <c r="F379" s="255">
        <f>F380</f>
        <v>4077486</v>
      </c>
      <c r="G379" s="295"/>
      <c r="H379" s="296">
        <f>H386+H389+H417+H429+H399 +H402 +H423+H419+H428</f>
        <v>33000</v>
      </c>
      <c r="I379" s="296">
        <f>I386+I389+I417+I429+I399 +I402 +I423+I419+I428</f>
        <v>20000</v>
      </c>
      <c r="J379" s="296">
        <f>J386+J389+J417+J429+J399 +J402 +J423+J419+J428</f>
        <v>25000</v>
      </c>
      <c r="K379" s="255">
        <f t="shared" ref="K379:L379" si="98">K380</f>
        <v>1889600</v>
      </c>
      <c r="L379" s="255">
        <f t="shared" si="98"/>
        <v>1709600</v>
      </c>
    </row>
    <row r="380" spans="1:12" ht="26.25">
      <c r="A380" s="274" t="s">
        <v>527</v>
      </c>
      <c r="B380" s="252" t="s">
        <v>90</v>
      </c>
      <c r="C380" s="252" t="s">
        <v>71</v>
      </c>
      <c r="D380" s="252" t="s">
        <v>523</v>
      </c>
      <c r="E380" s="258"/>
      <c r="F380" s="255">
        <f>F381+F434</f>
        <v>4077486</v>
      </c>
      <c r="G380" s="295"/>
      <c r="H380" s="296"/>
      <c r="I380" s="296"/>
      <c r="J380" s="296"/>
      <c r="K380" s="255">
        <f>K381+K434</f>
        <v>1889600</v>
      </c>
      <c r="L380" s="255">
        <f>L381+L434</f>
        <v>1709600</v>
      </c>
    </row>
    <row r="381" spans="1:12" ht="25.5">
      <c r="A381" s="254" t="s">
        <v>541</v>
      </c>
      <c r="B381" s="252" t="s">
        <v>90</v>
      </c>
      <c r="C381" s="252" t="s">
        <v>71</v>
      </c>
      <c r="D381" s="252" t="s">
        <v>542</v>
      </c>
      <c r="E381" s="258"/>
      <c r="F381" s="255">
        <f>F382+F422+F430</f>
        <v>3306086</v>
      </c>
      <c r="G381" s="295"/>
      <c r="H381" s="296"/>
      <c r="I381" s="296"/>
      <c r="J381" s="296"/>
      <c r="K381" s="255">
        <f t="shared" ref="K381:L381" si="99">K382+K422</f>
        <v>1460600</v>
      </c>
      <c r="L381" s="255">
        <f t="shared" si="99"/>
        <v>1310600</v>
      </c>
    </row>
    <row r="382" spans="1:12" ht="25.5">
      <c r="A382" s="261" t="s">
        <v>543</v>
      </c>
      <c r="B382" s="258" t="s">
        <v>90</v>
      </c>
      <c r="C382" s="258" t="s">
        <v>71</v>
      </c>
      <c r="D382" s="258" t="s">
        <v>544</v>
      </c>
      <c r="E382" s="258"/>
      <c r="F382" s="259">
        <f>F383+F394+F409</f>
        <v>2984312</v>
      </c>
      <c r="G382" s="313"/>
      <c r="H382" s="314"/>
      <c r="I382" s="314"/>
      <c r="J382" s="314"/>
      <c r="K382" s="259">
        <f t="shared" ref="K382:L382" si="100">K383+K394+K409</f>
        <v>1459600</v>
      </c>
      <c r="L382" s="259">
        <f t="shared" si="100"/>
        <v>1309600</v>
      </c>
    </row>
    <row r="383" spans="1:12" ht="51" hidden="1">
      <c r="A383" s="261" t="s">
        <v>190</v>
      </c>
      <c r="B383" s="258" t="s">
        <v>90</v>
      </c>
      <c r="C383" s="258" t="s">
        <v>71</v>
      </c>
      <c r="D383" s="258" t="s">
        <v>545</v>
      </c>
      <c r="E383" s="258" t="s">
        <v>192</v>
      </c>
      <c r="F383" s="259">
        <f>F384</f>
        <v>2312678.2400000002</v>
      </c>
      <c r="G383" s="313"/>
      <c r="H383" s="314"/>
      <c r="I383" s="314"/>
      <c r="J383" s="314"/>
      <c r="K383" s="259">
        <f t="shared" ref="K383:L383" si="101">K384</f>
        <v>1278000</v>
      </c>
      <c r="L383" s="259">
        <f t="shared" si="101"/>
        <v>1128000</v>
      </c>
    </row>
    <row r="384" spans="1:12" ht="15">
      <c r="A384" s="261" t="s">
        <v>288</v>
      </c>
      <c r="B384" s="258" t="s">
        <v>90</v>
      </c>
      <c r="C384" s="258" t="s">
        <v>71</v>
      </c>
      <c r="D384" s="258" t="s">
        <v>545</v>
      </c>
      <c r="E384" s="258" t="s">
        <v>452</v>
      </c>
      <c r="F384" s="259">
        <f>F385+F388+F390</f>
        <v>2312678.2400000002</v>
      </c>
      <c r="G384" s="313"/>
      <c r="H384" s="314"/>
      <c r="I384" s="314"/>
      <c r="J384" s="314"/>
      <c r="K384" s="259">
        <f t="shared" ref="K384:L384" si="102">K385+K388+K390</f>
        <v>1278000</v>
      </c>
      <c r="L384" s="259">
        <f t="shared" si="102"/>
        <v>1128000</v>
      </c>
    </row>
    <row r="385" spans="1:12" ht="15">
      <c r="A385" s="287" t="s">
        <v>546</v>
      </c>
      <c r="B385" s="258" t="s">
        <v>90</v>
      </c>
      <c r="C385" s="258" t="s">
        <v>71</v>
      </c>
      <c r="D385" s="258" t="s">
        <v>545</v>
      </c>
      <c r="E385" s="258" t="s">
        <v>454</v>
      </c>
      <c r="F385" s="259">
        <v>1725678.24</v>
      </c>
      <c r="G385" s="313"/>
      <c r="H385" s="314"/>
      <c r="I385" s="314"/>
      <c r="J385" s="314"/>
      <c r="K385" s="259">
        <f t="shared" ref="K385:L385" si="103">K386+K387</f>
        <v>985000</v>
      </c>
      <c r="L385" s="259">
        <f t="shared" si="103"/>
        <v>885000</v>
      </c>
    </row>
    <row r="386" spans="1:12" ht="15" hidden="1">
      <c r="A386" s="260" t="s">
        <v>361</v>
      </c>
      <c r="B386" s="258" t="s">
        <v>90</v>
      </c>
      <c r="C386" s="258" t="s">
        <v>71</v>
      </c>
      <c r="D386" s="258" t="s">
        <v>545</v>
      </c>
      <c r="E386" s="258" t="s">
        <v>454</v>
      </c>
      <c r="F386" s="259">
        <v>1086523</v>
      </c>
      <c r="G386" s="313"/>
      <c r="H386" s="259"/>
      <c r="I386" s="259"/>
      <c r="J386" s="259"/>
      <c r="K386" s="259">
        <v>980000</v>
      </c>
      <c r="L386" s="259">
        <v>880000</v>
      </c>
    </row>
    <row r="387" spans="1:12" ht="25.5" hidden="1">
      <c r="A387" s="261" t="s">
        <v>362</v>
      </c>
      <c r="B387" s="258" t="s">
        <v>90</v>
      </c>
      <c r="C387" s="258" t="s">
        <v>71</v>
      </c>
      <c r="D387" s="258" t="s">
        <v>545</v>
      </c>
      <c r="E387" s="262" t="s">
        <v>454</v>
      </c>
      <c r="F387" s="263">
        <v>10000</v>
      </c>
      <c r="G387" s="262"/>
      <c r="H387" s="278"/>
      <c r="I387" s="299"/>
      <c r="J387" s="259"/>
      <c r="K387" s="263">
        <v>5000</v>
      </c>
      <c r="L387" s="263">
        <v>5000</v>
      </c>
    </row>
    <row r="388" spans="1:12" ht="38.25">
      <c r="A388" s="260" t="s">
        <v>547</v>
      </c>
      <c r="B388" s="258" t="s">
        <v>90</v>
      </c>
      <c r="C388" s="258" t="s">
        <v>71</v>
      </c>
      <c r="D388" s="258" t="s">
        <v>545</v>
      </c>
      <c r="E388" s="262" t="s">
        <v>456</v>
      </c>
      <c r="F388" s="263">
        <v>587000</v>
      </c>
      <c r="G388" s="262"/>
      <c r="H388" s="278"/>
      <c r="I388" s="299"/>
      <c r="J388" s="259"/>
      <c r="K388" s="263">
        <f t="shared" ref="K388:L388" si="104">K389</f>
        <v>290000</v>
      </c>
      <c r="L388" s="263">
        <f t="shared" si="104"/>
        <v>240000</v>
      </c>
    </row>
    <row r="389" spans="1:12" ht="15" hidden="1">
      <c r="A389" s="260" t="s">
        <v>371</v>
      </c>
      <c r="B389" s="258" t="s">
        <v>90</v>
      </c>
      <c r="C389" s="258" t="s">
        <v>71</v>
      </c>
      <c r="D389" s="258" t="s">
        <v>545</v>
      </c>
      <c r="E389" s="258" t="s">
        <v>456</v>
      </c>
      <c r="F389" s="259">
        <v>328130</v>
      </c>
      <c r="G389" s="313"/>
      <c r="H389" s="259"/>
      <c r="I389" s="259"/>
      <c r="J389" s="259"/>
      <c r="K389" s="259">
        <v>290000</v>
      </c>
      <c r="L389" s="259">
        <v>240000</v>
      </c>
    </row>
    <row r="390" spans="1:12" ht="25.5">
      <c r="A390" s="260" t="s">
        <v>363</v>
      </c>
      <c r="B390" s="258" t="s">
        <v>90</v>
      </c>
      <c r="C390" s="258" t="s">
        <v>71</v>
      </c>
      <c r="D390" s="258" t="s">
        <v>548</v>
      </c>
      <c r="E390" s="258" t="s">
        <v>549</v>
      </c>
      <c r="F390" s="259">
        <v>0</v>
      </c>
      <c r="G390" s="313"/>
      <c r="H390" s="259"/>
      <c r="I390" s="259"/>
      <c r="J390" s="259"/>
      <c r="K390" s="259">
        <f t="shared" ref="K390:L390" si="105">K391+K392+K393</f>
        <v>3000</v>
      </c>
      <c r="L390" s="259">
        <f t="shared" si="105"/>
        <v>3000</v>
      </c>
    </row>
    <row r="391" spans="1:12" ht="15" hidden="1">
      <c r="A391" s="261" t="s">
        <v>366</v>
      </c>
      <c r="B391" s="258" t="s">
        <v>90</v>
      </c>
      <c r="C391" s="262" t="s">
        <v>71</v>
      </c>
      <c r="D391" s="258" t="s">
        <v>548</v>
      </c>
      <c r="E391" s="262" t="s">
        <v>549</v>
      </c>
      <c r="F391" s="263">
        <v>1000</v>
      </c>
      <c r="G391" s="262"/>
      <c r="H391" s="278"/>
      <c r="I391" s="299"/>
      <c r="J391" s="259"/>
      <c r="K391" s="263">
        <v>1000</v>
      </c>
      <c r="L391" s="263">
        <v>1000</v>
      </c>
    </row>
    <row r="392" spans="1:12" ht="15" hidden="1">
      <c r="A392" s="261" t="s">
        <v>367</v>
      </c>
      <c r="B392" s="258" t="s">
        <v>90</v>
      </c>
      <c r="C392" s="262" t="s">
        <v>71</v>
      </c>
      <c r="D392" s="258" t="s">
        <v>548</v>
      </c>
      <c r="E392" s="262" t="s">
        <v>549</v>
      </c>
      <c r="F392" s="263">
        <v>1000</v>
      </c>
      <c r="G392" s="262"/>
      <c r="H392" s="278"/>
      <c r="I392" s="299"/>
      <c r="J392" s="259"/>
      <c r="K392" s="263">
        <v>1000</v>
      </c>
      <c r="L392" s="263">
        <v>1000</v>
      </c>
    </row>
    <row r="393" spans="1:12" ht="15" hidden="1">
      <c r="A393" s="261" t="s">
        <v>368</v>
      </c>
      <c r="B393" s="258" t="s">
        <v>90</v>
      </c>
      <c r="C393" s="262" t="s">
        <v>71</v>
      </c>
      <c r="D393" s="258" t="s">
        <v>548</v>
      </c>
      <c r="E393" s="262" t="s">
        <v>549</v>
      </c>
      <c r="F393" s="263">
        <v>1000</v>
      </c>
      <c r="G393" s="262"/>
      <c r="H393" s="278"/>
      <c r="I393" s="299"/>
      <c r="J393" s="259"/>
      <c r="K393" s="263">
        <v>1000</v>
      </c>
      <c r="L393" s="263">
        <v>1000</v>
      </c>
    </row>
    <row r="394" spans="1:12" ht="38.25" hidden="1">
      <c r="A394" s="260" t="s">
        <v>148</v>
      </c>
      <c r="B394" s="258" t="s">
        <v>90</v>
      </c>
      <c r="C394" s="258" t="s">
        <v>71</v>
      </c>
      <c r="D394" s="258" t="s">
        <v>548</v>
      </c>
      <c r="E394" s="258"/>
      <c r="F394" s="259">
        <f>F395</f>
        <v>671433.76</v>
      </c>
      <c r="G394" s="313"/>
      <c r="H394" s="314"/>
      <c r="I394" s="314"/>
      <c r="J394" s="314"/>
      <c r="K394" s="259">
        <f t="shared" ref="K394:L396" si="106">K395</f>
        <v>178000</v>
      </c>
      <c r="L394" s="259">
        <f t="shared" si="106"/>
        <v>178000</v>
      </c>
    </row>
    <row r="395" spans="1:12" ht="25.5">
      <c r="A395" s="270" t="s">
        <v>418</v>
      </c>
      <c r="B395" s="258" t="s">
        <v>90</v>
      </c>
      <c r="C395" s="258" t="s">
        <v>71</v>
      </c>
      <c r="D395" s="258" t="s">
        <v>548</v>
      </c>
      <c r="E395" s="258" t="s">
        <v>194</v>
      </c>
      <c r="F395" s="259">
        <f>F396+F408</f>
        <v>671433.76</v>
      </c>
      <c r="G395" s="297"/>
      <c r="H395" s="259"/>
      <c r="I395" s="259"/>
      <c r="J395" s="259"/>
      <c r="K395" s="259">
        <f t="shared" si="106"/>
        <v>178000</v>
      </c>
      <c r="L395" s="259">
        <f t="shared" si="106"/>
        <v>178000</v>
      </c>
    </row>
    <row r="396" spans="1:12" ht="25.5" hidden="1">
      <c r="A396" s="270" t="s">
        <v>419</v>
      </c>
      <c r="B396" s="258" t="s">
        <v>90</v>
      </c>
      <c r="C396" s="258" t="s">
        <v>71</v>
      </c>
      <c r="D396" s="258" t="s">
        <v>548</v>
      </c>
      <c r="E396" s="258" t="s">
        <v>420</v>
      </c>
      <c r="F396" s="259">
        <f>F397</f>
        <v>272433.76</v>
      </c>
      <c r="G396" s="297"/>
      <c r="H396" s="259"/>
      <c r="I396" s="259"/>
      <c r="J396" s="259"/>
      <c r="K396" s="259">
        <f t="shared" si="106"/>
        <v>178000</v>
      </c>
      <c r="L396" s="259">
        <f t="shared" si="106"/>
        <v>178000</v>
      </c>
    </row>
    <row r="397" spans="1:12" ht="15">
      <c r="A397" s="261" t="s">
        <v>377</v>
      </c>
      <c r="B397" s="258" t="s">
        <v>90</v>
      </c>
      <c r="C397" s="258" t="s">
        <v>71</v>
      </c>
      <c r="D397" s="258" t="s">
        <v>548</v>
      </c>
      <c r="E397" s="258" t="s">
        <v>378</v>
      </c>
      <c r="F397" s="259">
        <v>272433.76</v>
      </c>
      <c r="G397" s="313"/>
      <c r="H397" s="259"/>
      <c r="I397" s="259"/>
      <c r="J397" s="259"/>
      <c r="K397" s="259">
        <f t="shared" ref="K397:L397" si="107">K399+K402+K403+K400+K401+K404+K405+K406+K407+K398</f>
        <v>178000</v>
      </c>
      <c r="L397" s="259">
        <f t="shared" si="107"/>
        <v>178000</v>
      </c>
    </row>
    <row r="398" spans="1:12" ht="15" hidden="1">
      <c r="A398" s="260" t="s">
        <v>379</v>
      </c>
      <c r="B398" s="258" t="s">
        <v>90</v>
      </c>
      <c r="C398" s="258" t="s">
        <v>71</v>
      </c>
      <c r="D398" s="258" t="s">
        <v>548</v>
      </c>
      <c r="E398" s="258" t="s">
        <v>378</v>
      </c>
      <c r="F398" s="259">
        <v>36000</v>
      </c>
      <c r="G398" s="313"/>
      <c r="H398" s="259"/>
      <c r="I398" s="259"/>
      <c r="J398" s="259"/>
      <c r="K398" s="259">
        <v>36000</v>
      </c>
      <c r="L398" s="259">
        <v>36000</v>
      </c>
    </row>
    <row r="399" spans="1:12" ht="15" hidden="1">
      <c r="A399" s="260" t="s">
        <v>380</v>
      </c>
      <c r="B399" s="258" t="s">
        <v>90</v>
      </c>
      <c r="C399" s="258" t="s">
        <v>71</v>
      </c>
      <c r="D399" s="258" t="s">
        <v>548</v>
      </c>
      <c r="E399" s="258" t="s">
        <v>378</v>
      </c>
      <c r="F399" s="259">
        <v>100000</v>
      </c>
      <c r="G399" s="313"/>
      <c r="H399" s="259"/>
      <c r="I399" s="259"/>
      <c r="J399" s="259"/>
      <c r="K399" s="259">
        <v>100000</v>
      </c>
      <c r="L399" s="259">
        <v>100000</v>
      </c>
    </row>
    <row r="400" spans="1:12" ht="15" hidden="1">
      <c r="A400" s="260" t="s">
        <v>550</v>
      </c>
      <c r="B400" s="258" t="s">
        <v>90</v>
      </c>
      <c r="C400" s="258" t="s">
        <v>71</v>
      </c>
      <c r="D400" s="258" t="s">
        <v>548</v>
      </c>
      <c r="E400" s="258" t="s">
        <v>378</v>
      </c>
      <c r="F400" s="259"/>
      <c r="G400" s="317"/>
      <c r="H400" s="288"/>
      <c r="I400" s="288"/>
      <c r="J400" s="288"/>
      <c r="K400" s="259"/>
      <c r="L400" s="259"/>
    </row>
    <row r="401" spans="1:12" ht="15" hidden="1">
      <c r="A401" s="260" t="s">
        <v>382</v>
      </c>
      <c r="B401" s="258" t="s">
        <v>90</v>
      </c>
      <c r="C401" s="258" t="s">
        <v>71</v>
      </c>
      <c r="D401" s="258" t="s">
        <v>548</v>
      </c>
      <c r="E401" s="258" t="s">
        <v>378</v>
      </c>
      <c r="F401" s="259">
        <v>1000</v>
      </c>
      <c r="G401" s="297"/>
      <c r="H401" s="259"/>
      <c r="I401" s="259"/>
      <c r="J401" s="259"/>
      <c r="K401" s="259">
        <v>1000</v>
      </c>
      <c r="L401" s="259">
        <v>1000</v>
      </c>
    </row>
    <row r="402" spans="1:12" ht="15" hidden="1">
      <c r="A402" s="260" t="s">
        <v>383</v>
      </c>
      <c r="B402" s="258" t="s">
        <v>90</v>
      </c>
      <c r="C402" s="258" t="s">
        <v>71</v>
      </c>
      <c r="D402" s="258" t="s">
        <v>548</v>
      </c>
      <c r="E402" s="258" t="s">
        <v>378</v>
      </c>
      <c r="F402" s="259">
        <v>3000</v>
      </c>
      <c r="G402" s="297"/>
      <c r="H402" s="259"/>
      <c r="I402" s="259"/>
      <c r="J402" s="259"/>
      <c r="K402" s="259">
        <v>3000</v>
      </c>
      <c r="L402" s="259">
        <v>3000</v>
      </c>
    </row>
    <row r="403" spans="1:12" ht="15" hidden="1">
      <c r="A403" s="260" t="s">
        <v>464</v>
      </c>
      <c r="B403" s="258" t="s">
        <v>90</v>
      </c>
      <c r="C403" s="258" t="s">
        <v>71</v>
      </c>
      <c r="D403" s="258" t="s">
        <v>548</v>
      </c>
      <c r="E403" s="258" t="s">
        <v>378</v>
      </c>
      <c r="F403" s="259">
        <v>10000</v>
      </c>
      <c r="G403" s="297"/>
      <c r="H403" s="259"/>
      <c r="I403" s="259"/>
      <c r="J403" s="259"/>
      <c r="K403" s="259">
        <v>10000</v>
      </c>
      <c r="L403" s="259">
        <v>10000</v>
      </c>
    </row>
    <row r="404" spans="1:12" ht="15" hidden="1">
      <c r="A404" s="264" t="s">
        <v>385</v>
      </c>
      <c r="B404" s="258" t="s">
        <v>90</v>
      </c>
      <c r="C404" s="258" t="s">
        <v>71</v>
      </c>
      <c r="D404" s="258" t="s">
        <v>548</v>
      </c>
      <c r="E404" s="258" t="s">
        <v>378</v>
      </c>
      <c r="F404" s="259">
        <v>1000</v>
      </c>
      <c r="G404" s="297"/>
      <c r="H404" s="259"/>
      <c r="I404" s="259"/>
      <c r="J404" s="259"/>
      <c r="K404" s="259">
        <v>1000</v>
      </c>
      <c r="L404" s="259">
        <v>1000</v>
      </c>
    </row>
    <row r="405" spans="1:12" ht="15" hidden="1">
      <c r="A405" s="264" t="s">
        <v>386</v>
      </c>
      <c r="B405" s="258" t="s">
        <v>90</v>
      </c>
      <c r="C405" s="262" t="s">
        <v>71</v>
      </c>
      <c r="D405" s="258" t="s">
        <v>548</v>
      </c>
      <c r="E405" s="262" t="s">
        <v>378</v>
      </c>
      <c r="F405" s="259">
        <v>2000</v>
      </c>
      <c r="G405" s="297"/>
      <c r="H405" s="259"/>
      <c r="I405" s="259"/>
      <c r="J405" s="259"/>
      <c r="K405" s="259">
        <v>2000</v>
      </c>
      <c r="L405" s="259">
        <v>2000</v>
      </c>
    </row>
    <row r="406" spans="1:12" ht="15" hidden="1">
      <c r="A406" s="265" t="s">
        <v>387</v>
      </c>
      <c r="B406" s="258" t="s">
        <v>90</v>
      </c>
      <c r="C406" s="262" t="s">
        <v>71</v>
      </c>
      <c r="D406" s="258" t="s">
        <v>548</v>
      </c>
      <c r="E406" s="262" t="s">
        <v>378</v>
      </c>
      <c r="F406" s="259">
        <v>5000</v>
      </c>
      <c r="G406" s="297"/>
      <c r="H406" s="259"/>
      <c r="I406" s="259"/>
      <c r="J406" s="259"/>
      <c r="K406" s="259">
        <v>5000</v>
      </c>
      <c r="L406" s="259">
        <v>5000</v>
      </c>
    </row>
    <row r="407" spans="1:12" ht="26.25" hidden="1">
      <c r="A407" s="265" t="s">
        <v>389</v>
      </c>
      <c r="B407" s="258" t="s">
        <v>90</v>
      </c>
      <c r="C407" s="258" t="s">
        <v>71</v>
      </c>
      <c r="D407" s="258" t="s">
        <v>548</v>
      </c>
      <c r="E407" s="258" t="s">
        <v>378</v>
      </c>
      <c r="F407" s="259">
        <v>30000</v>
      </c>
      <c r="G407" s="297"/>
      <c r="H407" s="259"/>
      <c r="I407" s="259"/>
      <c r="J407" s="259"/>
      <c r="K407" s="259">
        <v>20000</v>
      </c>
      <c r="L407" s="259">
        <v>20000</v>
      </c>
    </row>
    <row r="408" spans="1:12" ht="15">
      <c r="A408" s="265" t="s">
        <v>616</v>
      </c>
      <c r="B408" s="258" t="s">
        <v>90</v>
      </c>
      <c r="C408" s="258" t="s">
        <v>71</v>
      </c>
      <c r="D408" s="258" t="s">
        <v>548</v>
      </c>
      <c r="E408" s="258" t="s">
        <v>617</v>
      </c>
      <c r="F408" s="259">
        <v>399000</v>
      </c>
      <c r="G408" s="297"/>
      <c r="H408" s="259"/>
      <c r="I408" s="259"/>
      <c r="J408" s="259"/>
      <c r="K408" s="259"/>
      <c r="L408" s="259"/>
    </row>
    <row r="409" spans="1:12" ht="15">
      <c r="A409" s="272" t="s">
        <v>145</v>
      </c>
      <c r="B409" s="258" t="s">
        <v>90</v>
      </c>
      <c r="C409" s="258" t="s">
        <v>71</v>
      </c>
      <c r="D409" s="258" t="s">
        <v>551</v>
      </c>
      <c r="E409" s="258" t="s">
        <v>207</v>
      </c>
      <c r="F409" s="259">
        <f>F410+F413</f>
        <v>200</v>
      </c>
      <c r="G409" s="297"/>
      <c r="H409" s="259"/>
      <c r="I409" s="259"/>
      <c r="J409" s="259"/>
      <c r="K409" s="259">
        <f t="shared" ref="K409:L409" si="108">K410+K413</f>
        <v>3600</v>
      </c>
      <c r="L409" s="259">
        <f t="shared" si="108"/>
        <v>3600</v>
      </c>
    </row>
    <row r="410" spans="1:12" ht="15" hidden="1">
      <c r="A410" s="260" t="s">
        <v>593</v>
      </c>
      <c r="B410" s="258" t="s">
        <v>90</v>
      </c>
      <c r="C410" s="258" t="s">
        <v>71</v>
      </c>
      <c r="D410" s="258" t="s">
        <v>551</v>
      </c>
      <c r="E410" s="258" t="s">
        <v>594</v>
      </c>
      <c r="F410" s="259">
        <f>F411</f>
        <v>0</v>
      </c>
      <c r="G410" s="297"/>
      <c r="H410" s="259"/>
      <c r="I410" s="259"/>
      <c r="J410" s="259"/>
      <c r="K410" s="259">
        <f t="shared" ref="K410:L411" si="109">K411</f>
        <v>1000</v>
      </c>
      <c r="L410" s="259">
        <f t="shared" si="109"/>
        <v>1000</v>
      </c>
    </row>
    <row r="411" spans="1:12" ht="25.5">
      <c r="A411" s="315" t="s">
        <v>595</v>
      </c>
      <c r="B411" s="258" t="s">
        <v>90</v>
      </c>
      <c r="C411" s="258" t="s">
        <v>71</v>
      </c>
      <c r="D411" s="258" t="s">
        <v>551</v>
      </c>
      <c r="E411" s="258" t="s">
        <v>596</v>
      </c>
      <c r="F411" s="259">
        <v>0</v>
      </c>
      <c r="G411" s="297"/>
      <c r="H411" s="259"/>
      <c r="I411" s="259"/>
      <c r="J411" s="259"/>
      <c r="K411" s="259">
        <f t="shared" si="109"/>
        <v>1000</v>
      </c>
      <c r="L411" s="259">
        <f t="shared" si="109"/>
        <v>1000</v>
      </c>
    </row>
    <row r="412" spans="1:12" ht="25.5" hidden="1">
      <c r="A412" s="261" t="s">
        <v>389</v>
      </c>
      <c r="B412" s="258" t="s">
        <v>90</v>
      </c>
      <c r="C412" s="262" t="s">
        <v>71</v>
      </c>
      <c r="D412" s="258" t="s">
        <v>551</v>
      </c>
      <c r="E412" s="258" t="s">
        <v>596</v>
      </c>
      <c r="F412" s="259">
        <v>1000</v>
      </c>
      <c r="G412" s="297"/>
      <c r="H412" s="259"/>
      <c r="I412" s="259"/>
      <c r="J412" s="259"/>
      <c r="K412" s="259">
        <v>1000</v>
      </c>
      <c r="L412" s="259">
        <v>1000</v>
      </c>
    </row>
    <row r="413" spans="1:12" ht="15" hidden="1">
      <c r="A413" s="264" t="s">
        <v>206</v>
      </c>
      <c r="B413" s="258" t="s">
        <v>90</v>
      </c>
      <c r="C413" s="258" t="s">
        <v>71</v>
      </c>
      <c r="D413" s="258" t="s">
        <v>551</v>
      </c>
      <c r="E413" s="258" t="s">
        <v>391</v>
      </c>
      <c r="F413" s="259">
        <f>F414+F416+F418</f>
        <v>200</v>
      </c>
      <c r="G413" s="297"/>
      <c r="H413" s="259"/>
      <c r="I413" s="259"/>
      <c r="J413" s="259"/>
      <c r="K413" s="259">
        <f t="shared" ref="K413:L413" si="110">K414+K416+K418</f>
        <v>2600</v>
      </c>
      <c r="L413" s="259">
        <f t="shared" si="110"/>
        <v>2600</v>
      </c>
    </row>
    <row r="414" spans="1:12" ht="15">
      <c r="A414" s="260" t="s">
        <v>392</v>
      </c>
      <c r="B414" s="258" t="s">
        <v>90</v>
      </c>
      <c r="C414" s="258" t="s">
        <v>71</v>
      </c>
      <c r="D414" s="258" t="s">
        <v>551</v>
      </c>
      <c r="E414" s="258" t="s">
        <v>393</v>
      </c>
      <c r="F414" s="259">
        <v>0</v>
      </c>
      <c r="G414" s="297"/>
      <c r="H414" s="259"/>
      <c r="I414" s="259"/>
      <c r="J414" s="259"/>
      <c r="K414" s="259">
        <f t="shared" ref="K414:L414" si="111">K415</f>
        <v>1000</v>
      </c>
      <c r="L414" s="259">
        <f t="shared" si="111"/>
        <v>1000</v>
      </c>
    </row>
    <row r="415" spans="1:12" ht="15" hidden="1">
      <c r="A415" s="264" t="s">
        <v>394</v>
      </c>
      <c r="B415" s="258" t="s">
        <v>90</v>
      </c>
      <c r="C415" s="262" t="s">
        <v>71</v>
      </c>
      <c r="D415" s="258" t="s">
        <v>551</v>
      </c>
      <c r="E415" s="262" t="s">
        <v>393</v>
      </c>
      <c r="F415" s="259">
        <v>1000</v>
      </c>
      <c r="G415" s="297"/>
      <c r="H415" s="259"/>
      <c r="I415" s="259"/>
      <c r="J415" s="259"/>
      <c r="K415" s="259">
        <v>1000</v>
      </c>
      <c r="L415" s="259">
        <v>1000</v>
      </c>
    </row>
    <row r="416" spans="1:12" ht="15">
      <c r="A416" s="266" t="s">
        <v>395</v>
      </c>
      <c r="B416" s="258" t="s">
        <v>90</v>
      </c>
      <c r="C416" s="258" t="s">
        <v>71</v>
      </c>
      <c r="D416" s="258" t="s">
        <v>551</v>
      </c>
      <c r="E416" s="262" t="s">
        <v>396</v>
      </c>
      <c r="F416" s="259">
        <v>0</v>
      </c>
      <c r="G416" s="297"/>
      <c r="H416" s="259"/>
      <c r="I416" s="259"/>
      <c r="J416" s="259"/>
      <c r="K416" s="259">
        <f t="shared" ref="K416:L416" si="112">K417</f>
        <v>1000</v>
      </c>
      <c r="L416" s="259">
        <f t="shared" si="112"/>
        <v>1000</v>
      </c>
    </row>
    <row r="417" spans="1:12" ht="15" hidden="1">
      <c r="A417" s="264" t="s">
        <v>394</v>
      </c>
      <c r="B417" s="258" t="s">
        <v>90</v>
      </c>
      <c r="C417" s="258" t="s">
        <v>71</v>
      </c>
      <c r="D417" s="258" t="s">
        <v>551</v>
      </c>
      <c r="E417" s="258" t="s">
        <v>396</v>
      </c>
      <c r="F417" s="259">
        <v>1000</v>
      </c>
      <c r="G417" s="297"/>
      <c r="H417" s="259"/>
      <c r="I417" s="259"/>
      <c r="J417" s="259"/>
      <c r="K417" s="259">
        <v>1000</v>
      </c>
      <c r="L417" s="259">
        <v>1000</v>
      </c>
    </row>
    <row r="418" spans="1:12" ht="15">
      <c r="A418" s="260" t="s">
        <v>397</v>
      </c>
      <c r="B418" s="258" t="s">
        <v>90</v>
      </c>
      <c r="C418" s="258" t="s">
        <v>71</v>
      </c>
      <c r="D418" s="258" t="s">
        <v>551</v>
      </c>
      <c r="E418" s="262" t="s">
        <v>398</v>
      </c>
      <c r="F418" s="259">
        <v>200</v>
      </c>
      <c r="G418" s="297"/>
      <c r="H418" s="259"/>
      <c r="I418" s="259"/>
      <c r="J418" s="259"/>
      <c r="K418" s="259">
        <f t="shared" ref="K418:L418" si="113">K419+K420+K421</f>
        <v>600</v>
      </c>
      <c r="L418" s="259">
        <f t="shared" si="113"/>
        <v>600</v>
      </c>
    </row>
    <row r="419" spans="1:12" ht="26.25" hidden="1">
      <c r="A419" s="265" t="s">
        <v>399</v>
      </c>
      <c r="B419" s="252" t="s">
        <v>90</v>
      </c>
      <c r="C419" s="258" t="s">
        <v>71</v>
      </c>
      <c r="D419" s="258" t="s">
        <v>551</v>
      </c>
      <c r="E419" s="258" t="s">
        <v>398</v>
      </c>
      <c r="F419" s="259">
        <v>200</v>
      </c>
      <c r="G419" s="297"/>
      <c r="H419" s="259"/>
      <c r="I419" s="259"/>
      <c r="J419" s="259"/>
      <c r="K419" s="259">
        <v>200</v>
      </c>
      <c r="L419" s="259">
        <v>200</v>
      </c>
    </row>
    <row r="420" spans="1:12" ht="26.25" hidden="1">
      <c r="A420" s="267" t="s">
        <v>400</v>
      </c>
      <c r="B420" s="252" t="s">
        <v>90</v>
      </c>
      <c r="C420" s="258" t="s">
        <v>71</v>
      </c>
      <c r="D420" s="258" t="s">
        <v>551</v>
      </c>
      <c r="E420" s="258" t="s">
        <v>398</v>
      </c>
      <c r="F420" s="259">
        <v>200</v>
      </c>
      <c r="G420" s="297"/>
      <c r="H420" s="259"/>
      <c r="I420" s="259"/>
      <c r="J420" s="259"/>
      <c r="K420" s="259">
        <v>200</v>
      </c>
      <c r="L420" s="259">
        <v>200</v>
      </c>
    </row>
    <row r="421" spans="1:12" ht="15" hidden="1">
      <c r="A421" s="260" t="s">
        <v>401</v>
      </c>
      <c r="B421" s="252" t="s">
        <v>90</v>
      </c>
      <c r="C421" s="258" t="s">
        <v>71</v>
      </c>
      <c r="D421" s="258" t="s">
        <v>551</v>
      </c>
      <c r="E421" s="258" t="s">
        <v>398</v>
      </c>
      <c r="F421" s="259">
        <v>200</v>
      </c>
      <c r="G421" s="297"/>
      <c r="H421" s="259"/>
      <c r="I421" s="259"/>
      <c r="J421" s="259"/>
      <c r="K421" s="259">
        <v>200</v>
      </c>
      <c r="L421" s="259">
        <v>200</v>
      </c>
    </row>
    <row r="422" spans="1:12" ht="15">
      <c r="A422" s="260" t="s">
        <v>552</v>
      </c>
      <c r="B422" s="258" t="s">
        <v>90</v>
      </c>
      <c r="C422" s="258" t="s">
        <v>71</v>
      </c>
      <c r="D422" s="258" t="s">
        <v>553</v>
      </c>
      <c r="E422" s="258"/>
      <c r="F422" s="259">
        <f>F423</f>
        <v>0</v>
      </c>
      <c r="G422" s="297"/>
      <c r="H422" s="259"/>
      <c r="I422" s="259"/>
      <c r="J422" s="259"/>
      <c r="K422" s="259">
        <f t="shared" ref="K422:L426" si="114">K423</f>
        <v>1000</v>
      </c>
      <c r="L422" s="259">
        <f t="shared" si="114"/>
        <v>1000</v>
      </c>
    </row>
    <row r="423" spans="1:12" ht="63.75">
      <c r="A423" s="272" t="s">
        <v>597</v>
      </c>
      <c r="B423" s="258" t="s">
        <v>90</v>
      </c>
      <c r="C423" s="258" t="s">
        <v>71</v>
      </c>
      <c r="D423" s="258" t="s">
        <v>554</v>
      </c>
      <c r="E423" s="258"/>
      <c r="F423" s="259">
        <f>F424</f>
        <v>0</v>
      </c>
      <c r="G423" s="297"/>
      <c r="H423" s="259">
        <f>H427</f>
        <v>0</v>
      </c>
      <c r="I423" s="259">
        <f>I427</f>
        <v>0</v>
      </c>
      <c r="J423" s="259">
        <f>J427</f>
        <v>0</v>
      </c>
      <c r="K423" s="259">
        <f t="shared" si="114"/>
        <v>1000</v>
      </c>
      <c r="L423" s="259">
        <f t="shared" si="114"/>
        <v>1000</v>
      </c>
    </row>
    <row r="424" spans="1:12" ht="25.5">
      <c r="A424" s="270" t="s">
        <v>418</v>
      </c>
      <c r="B424" s="258" t="s">
        <v>90</v>
      </c>
      <c r="C424" s="258" t="s">
        <v>71</v>
      </c>
      <c r="D424" s="258" t="s">
        <v>554</v>
      </c>
      <c r="E424" s="258" t="s">
        <v>194</v>
      </c>
      <c r="F424" s="259">
        <f t="shared" ref="F424:F425" si="115">F425</f>
        <v>0</v>
      </c>
      <c r="G424" s="297"/>
      <c r="H424" s="259"/>
      <c r="I424" s="259"/>
      <c r="J424" s="259"/>
      <c r="K424" s="259">
        <f t="shared" si="114"/>
        <v>1000</v>
      </c>
      <c r="L424" s="259">
        <f t="shared" si="114"/>
        <v>1000</v>
      </c>
    </row>
    <row r="425" spans="1:12" ht="25.5" hidden="1">
      <c r="A425" s="270" t="s">
        <v>419</v>
      </c>
      <c r="B425" s="258" t="s">
        <v>90</v>
      </c>
      <c r="C425" s="258" t="s">
        <v>71</v>
      </c>
      <c r="D425" s="258" t="s">
        <v>554</v>
      </c>
      <c r="E425" s="258" t="s">
        <v>420</v>
      </c>
      <c r="F425" s="259">
        <f t="shared" si="115"/>
        <v>0</v>
      </c>
      <c r="G425" s="297"/>
      <c r="H425" s="259"/>
      <c r="I425" s="259"/>
      <c r="J425" s="259"/>
      <c r="K425" s="259">
        <f t="shared" si="114"/>
        <v>1000</v>
      </c>
      <c r="L425" s="259">
        <f t="shared" si="114"/>
        <v>1000</v>
      </c>
    </row>
    <row r="426" spans="1:12" ht="22.9" customHeight="1">
      <c r="A426" s="261" t="s">
        <v>377</v>
      </c>
      <c r="B426" s="258" t="s">
        <v>90</v>
      </c>
      <c r="C426" s="258" t="s">
        <v>71</v>
      </c>
      <c r="D426" s="258" t="s">
        <v>554</v>
      </c>
      <c r="E426" s="258" t="s">
        <v>378</v>
      </c>
      <c r="F426" s="259">
        <v>0</v>
      </c>
      <c r="G426" s="297"/>
      <c r="H426" s="259"/>
      <c r="I426" s="259"/>
      <c r="J426" s="259"/>
      <c r="K426" s="259">
        <f t="shared" si="114"/>
        <v>1000</v>
      </c>
      <c r="L426" s="259">
        <f t="shared" si="114"/>
        <v>1000</v>
      </c>
    </row>
    <row r="427" spans="1:12" ht="26.25" hidden="1">
      <c r="A427" s="265" t="s">
        <v>389</v>
      </c>
      <c r="B427" s="252" t="s">
        <v>90</v>
      </c>
      <c r="C427" s="258" t="s">
        <v>71</v>
      </c>
      <c r="D427" s="258" t="s">
        <v>554</v>
      </c>
      <c r="E427" s="258" t="s">
        <v>378</v>
      </c>
      <c r="F427" s="259">
        <v>1000</v>
      </c>
      <c r="G427" s="297"/>
      <c r="H427" s="259"/>
      <c r="I427" s="259"/>
      <c r="J427" s="259"/>
      <c r="K427" s="259">
        <v>1000</v>
      </c>
      <c r="L427" s="259">
        <v>1000</v>
      </c>
    </row>
    <row r="428" spans="1:12" ht="15" hidden="1">
      <c r="A428" s="260" t="s">
        <v>555</v>
      </c>
      <c r="B428" s="252" t="s">
        <v>90</v>
      </c>
      <c r="C428" s="258" t="s">
        <v>71</v>
      </c>
      <c r="D428" s="258" t="s">
        <v>556</v>
      </c>
      <c r="E428" s="258" t="s">
        <v>378</v>
      </c>
      <c r="F428" s="259">
        <v>0</v>
      </c>
      <c r="G428" s="297"/>
      <c r="H428" s="259">
        <v>23000</v>
      </c>
      <c r="I428" s="259">
        <v>15000</v>
      </c>
      <c r="J428" s="259">
        <v>15000</v>
      </c>
      <c r="K428" s="259">
        <v>0</v>
      </c>
      <c r="L428" s="259">
        <v>0</v>
      </c>
    </row>
    <row r="429" spans="1:12" ht="15" hidden="1">
      <c r="A429" s="260" t="s">
        <v>557</v>
      </c>
      <c r="B429" s="252" t="s">
        <v>90</v>
      </c>
      <c r="C429" s="258" t="s">
        <v>71</v>
      </c>
      <c r="D429" s="258" t="s">
        <v>556</v>
      </c>
      <c r="E429" s="258" t="s">
        <v>378</v>
      </c>
      <c r="F429" s="259">
        <v>0</v>
      </c>
      <c r="G429" s="295"/>
      <c r="H429" s="259">
        <v>10000</v>
      </c>
      <c r="I429" s="259">
        <v>5000</v>
      </c>
      <c r="J429" s="259">
        <v>10000</v>
      </c>
      <c r="K429" s="259">
        <v>0</v>
      </c>
      <c r="L429" s="259">
        <v>0</v>
      </c>
    </row>
    <row r="430" spans="1:12" ht="38.25">
      <c r="A430" s="254" t="s">
        <v>849</v>
      </c>
      <c r="B430" s="252" t="s">
        <v>90</v>
      </c>
      <c r="C430" s="252" t="s">
        <v>71</v>
      </c>
      <c r="D430" s="252" t="s">
        <v>731</v>
      </c>
      <c r="E430" s="258"/>
      <c r="F430" s="255">
        <f>F431</f>
        <v>321774</v>
      </c>
      <c r="G430" s="295"/>
      <c r="H430" s="259"/>
      <c r="I430" s="259"/>
      <c r="J430" s="259"/>
      <c r="K430" s="259"/>
      <c r="L430" s="259"/>
    </row>
    <row r="431" spans="1:12" ht="15">
      <c r="A431" s="260" t="s">
        <v>462</v>
      </c>
      <c r="B431" s="258" t="s">
        <v>90</v>
      </c>
      <c r="C431" s="258" t="s">
        <v>71</v>
      </c>
      <c r="D431" s="258" t="s">
        <v>858</v>
      </c>
      <c r="E431" s="258"/>
      <c r="F431" s="259">
        <f>F432</f>
        <v>321774</v>
      </c>
      <c r="G431" s="295"/>
      <c r="H431" s="259"/>
      <c r="I431" s="259"/>
      <c r="J431" s="259"/>
      <c r="K431" s="259"/>
      <c r="L431" s="259"/>
    </row>
    <row r="432" spans="1:12" ht="25.5">
      <c r="A432" s="260" t="s">
        <v>859</v>
      </c>
      <c r="B432" s="258" t="s">
        <v>90</v>
      </c>
      <c r="C432" s="258" t="s">
        <v>71</v>
      </c>
      <c r="D432" s="258" t="s">
        <v>858</v>
      </c>
      <c r="E432" s="258" t="s">
        <v>194</v>
      </c>
      <c r="F432" s="259">
        <f>F433</f>
        <v>321774</v>
      </c>
      <c r="G432" s="295"/>
      <c r="H432" s="259"/>
      <c r="I432" s="259"/>
      <c r="J432" s="259"/>
      <c r="K432" s="259"/>
      <c r="L432" s="259"/>
    </row>
    <row r="433" spans="1:12" ht="15">
      <c r="A433" s="260" t="s">
        <v>377</v>
      </c>
      <c r="B433" s="252" t="s">
        <v>90</v>
      </c>
      <c r="C433" s="258" t="s">
        <v>71</v>
      </c>
      <c r="D433" s="258" t="s">
        <v>858</v>
      </c>
      <c r="E433" s="258" t="s">
        <v>378</v>
      </c>
      <c r="F433" s="259">
        <v>321774</v>
      </c>
      <c r="G433" s="295"/>
      <c r="H433" s="259"/>
      <c r="I433" s="259"/>
      <c r="J433" s="259"/>
      <c r="K433" s="259"/>
      <c r="L433" s="259"/>
    </row>
    <row r="434" spans="1:12" ht="26.25">
      <c r="A434" s="274" t="s">
        <v>527</v>
      </c>
      <c r="B434" s="252" t="s">
        <v>90</v>
      </c>
      <c r="C434" s="252" t="s">
        <v>71</v>
      </c>
      <c r="D434" s="252" t="s">
        <v>523</v>
      </c>
      <c r="E434" s="252"/>
      <c r="F434" s="255">
        <f>F435</f>
        <v>771400</v>
      </c>
      <c r="G434" s="297"/>
      <c r="H434" s="255">
        <f>H440+H443</f>
        <v>0</v>
      </c>
      <c r="I434" s="255">
        <f>I440+I443</f>
        <v>0</v>
      </c>
      <c r="J434" s="255">
        <f>J440+J443</f>
        <v>0</v>
      </c>
      <c r="K434" s="255">
        <f t="shared" ref="K434:L435" si="116">K435</f>
        <v>429000</v>
      </c>
      <c r="L434" s="255">
        <f t="shared" si="116"/>
        <v>399000</v>
      </c>
    </row>
    <row r="435" spans="1:12" ht="15">
      <c r="A435" s="256" t="s">
        <v>558</v>
      </c>
      <c r="B435" s="252" t="s">
        <v>90</v>
      </c>
      <c r="C435" s="252" t="s">
        <v>71</v>
      </c>
      <c r="D435" s="252" t="s">
        <v>559</v>
      </c>
      <c r="E435" s="258"/>
      <c r="F435" s="255">
        <f>F436</f>
        <v>771400</v>
      </c>
      <c r="G435" s="295"/>
      <c r="H435" s="296"/>
      <c r="I435" s="296"/>
      <c r="J435" s="296"/>
      <c r="K435" s="255">
        <f t="shared" si="116"/>
        <v>429000</v>
      </c>
      <c r="L435" s="255">
        <f t="shared" si="116"/>
        <v>399000</v>
      </c>
    </row>
    <row r="436" spans="1:12" ht="15">
      <c r="A436" s="257" t="s">
        <v>560</v>
      </c>
      <c r="B436" s="258" t="s">
        <v>90</v>
      </c>
      <c r="C436" s="258" t="s">
        <v>71</v>
      </c>
      <c r="D436" s="258" t="s">
        <v>561</v>
      </c>
      <c r="E436" s="258"/>
      <c r="F436" s="259">
        <f>F437+F445</f>
        <v>771400</v>
      </c>
      <c r="G436" s="297"/>
      <c r="H436" s="259"/>
      <c r="I436" s="259"/>
      <c r="J436" s="259"/>
      <c r="K436" s="259">
        <f t="shared" ref="K436:L436" si="117">K437+K445</f>
        <v>429000</v>
      </c>
      <c r="L436" s="259">
        <f t="shared" si="117"/>
        <v>399000</v>
      </c>
    </row>
    <row r="437" spans="1:12" ht="51" hidden="1">
      <c r="A437" s="261" t="s">
        <v>190</v>
      </c>
      <c r="B437" s="258" t="s">
        <v>90</v>
      </c>
      <c r="C437" s="258" t="s">
        <v>71</v>
      </c>
      <c r="D437" s="258" t="s">
        <v>562</v>
      </c>
      <c r="E437" s="258" t="s">
        <v>192</v>
      </c>
      <c r="F437" s="259">
        <f>F438</f>
        <v>771400</v>
      </c>
      <c r="G437" s="297"/>
      <c r="H437" s="259"/>
      <c r="I437" s="259"/>
      <c r="J437" s="259"/>
      <c r="K437" s="259">
        <f t="shared" ref="K437:L437" si="118">K438</f>
        <v>425000</v>
      </c>
      <c r="L437" s="259">
        <f t="shared" si="118"/>
        <v>395000</v>
      </c>
    </row>
    <row r="438" spans="1:12" ht="15">
      <c r="A438" s="261" t="s">
        <v>288</v>
      </c>
      <c r="B438" s="258" t="s">
        <v>90</v>
      </c>
      <c r="C438" s="258" t="s">
        <v>71</v>
      </c>
      <c r="D438" s="258" t="s">
        <v>562</v>
      </c>
      <c r="E438" s="258" t="s">
        <v>452</v>
      </c>
      <c r="F438" s="259">
        <f>F439+F442</f>
        <v>771400</v>
      </c>
      <c r="G438" s="297"/>
      <c r="H438" s="259"/>
      <c r="I438" s="259"/>
      <c r="J438" s="259"/>
      <c r="K438" s="259">
        <f t="shared" ref="K438:L438" si="119">K439+K442</f>
        <v>425000</v>
      </c>
      <c r="L438" s="259">
        <f t="shared" si="119"/>
        <v>395000</v>
      </c>
    </row>
    <row r="439" spans="1:12" ht="15">
      <c r="A439" s="287" t="s">
        <v>546</v>
      </c>
      <c r="B439" s="258" t="s">
        <v>90</v>
      </c>
      <c r="C439" s="258" t="s">
        <v>71</v>
      </c>
      <c r="D439" s="258" t="s">
        <v>562</v>
      </c>
      <c r="E439" s="258" t="s">
        <v>454</v>
      </c>
      <c r="F439" s="259">
        <v>576900</v>
      </c>
      <c r="G439" s="297"/>
      <c r="H439" s="259"/>
      <c r="I439" s="259"/>
      <c r="J439" s="259"/>
      <c r="K439" s="259">
        <f t="shared" ref="K439:L439" si="120">K440+K441</f>
        <v>325000</v>
      </c>
      <c r="L439" s="259">
        <f t="shared" si="120"/>
        <v>305000</v>
      </c>
    </row>
    <row r="440" spans="1:12" ht="15" hidden="1">
      <c r="A440" s="260" t="s">
        <v>361</v>
      </c>
      <c r="B440" s="258" t="s">
        <v>90</v>
      </c>
      <c r="C440" s="258" t="s">
        <v>71</v>
      </c>
      <c r="D440" s="258" t="s">
        <v>562</v>
      </c>
      <c r="E440" s="258" t="s">
        <v>454</v>
      </c>
      <c r="F440" s="259">
        <v>373057</v>
      </c>
      <c r="G440" s="297"/>
      <c r="H440" s="259"/>
      <c r="I440" s="259"/>
      <c r="J440" s="259"/>
      <c r="K440" s="259">
        <v>320000</v>
      </c>
      <c r="L440" s="259">
        <v>300000</v>
      </c>
    </row>
    <row r="441" spans="1:12" ht="25.5" hidden="1">
      <c r="A441" s="261" t="s">
        <v>362</v>
      </c>
      <c r="B441" s="258" t="s">
        <v>90</v>
      </c>
      <c r="C441" s="258" t="s">
        <v>71</v>
      </c>
      <c r="D441" s="258" t="s">
        <v>562</v>
      </c>
      <c r="E441" s="262" t="s">
        <v>454</v>
      </c>
      <c r="F441" s="263">
        <v>5000</v>
      </c>
      <c r="G441" s="262"/>
      <c r="H441" s="278"/>
      <c r="I441" s="299"/>
      <c r="J441" s="259"/>
      <c r="K441" s="263">
        <v>5000</v>
      </c>
      <c r="L441" s="263">
        <v>5000</v>
      </c>
    </row>
    <row r="442" spans="1:12" ht="38.25">
      <c r="A442" s="260" t="s">
        <v>547</v>
      </c>
      <c r="B442" s="258" t="s">
        <v>90</v>
      </c>
      <c r="C442" s="262" t="s">
        <v>71</v>
      </c>
      <c r="D442" s="262" t="s">
        <v>562</v>
      </c>
      <c r="E442" s="262" t="s">
        <v>456</v>
      </c>
      <c r="F442" s="263">
        <v>194500</v>
      </c>
      <c r="G442" s="262"/>
      <c r="H442" s="278"/>
      <c r="I442" s="299"/>
      <c r="J442" s="259"/>
      <c r="K442" s="263">
        <f t="shared" ref="K442:L442" si="121">K443</f>
        <v>100000</v>
      </c>
      <c r="L442" s="263">
        <f t="shared" si="121"/>
        <v>90000</v>
      </c>
    </row>
    <row r="443" spans="1:12" ht="15" hidden="1">
      <c r="A443" s="260" t="s">
        <v>371</v>
      </c>
      <c r="B443" s="258" t="s">
        <v>90</v>
      </c>
      <c r="C443" s="258" t="s">
        <v>71</v>
      </c>
      <c r="D443" s="262" t="s">
        <v>562</v>
      </c>
      <c r="E443" s="258" t="s">
        <v>456</v>
      </c>
      <c r="F443" s="259">
        <v>112664</v>
      </c>
      <c r="G443" s="297"/>
      <c r="H443" s="259"/>
      <c r="I443" s="259"/>
      <c r="J443" s="259"/>
      <c r="K443" s="259">
        <v>100000</v>
      </c>
      <c r="L443" s="259">
        <v>90000</v>
      </c>
    </row>
    <row r="444" spans="1:12" ht="38.25" hidden="1">
      <c r="A444" s="260" t="s">
        <v>457</v>
      </c>
      <c r="B444" s="258" t="s">
        <v>90</v>
      </c>
      <c r="C444" s="258" t="s">
        <v>71</v>
      </c>
      <c r="D444" s="258" t="s">
        <v>563</v>
      </c>
      <c r="E444" s="258"/>
      <c r="F444" s="259">
        <f>F445</f>
        <v>0</v>
      </c>
      <c r="G444" s="297"/>
      <c r="H444" s="259"/>
      <c r="I444" s="259"/>
      <c r="J444" s="259"/>
      <c r="K444" s="259">
        <f t="shared" ref="K444:L447" si="122">K445</f>
        <v>4000</v>
      </c>
      <c r="L444" s="259">
        <f t="shared" si="122"/>
        <v>4000</v>
      </c>
    </row>
    <row r="445" spans="1:12" ht="38.25" hidden="1">
      <c r="A445" s="260" t="s">
        <v>148</v>
      </c>
      <c r="B445" s="258" t="s">
        <v>90</v>
      </c>
      <c r="C445" s="258" t="s">
        <v>71</v>
      </c>
      <c r="D445" s="258" t="s">
        <v>563</v>
      </c>
      <c r="E445" s="258"/>
      <c r="F445" s="259">
        <f>F446</f>
        <v>0</v>
      </c>
      <c r="G445" s="297"/>
      <c r="H445" s="259"/>
      <c r="I445" s="259"/>
      <c r="J445" s="259"/>
      <c r="K445" s="259">
        <f t="shared" si="122"/>
        <v>4000</v>
      </c>
      <c r="L445" s="259">
        <f t="shared" si="122"/>
        <v>4000</v>
      </c>
    </row>
    <row r="446" spans="1:12" ht="25.5">
      <c r="A446" s="261" t="s">
        <v>115</v>
      </c>
      <c r="B446" s="258" t="s">
        <v>90</v>
      </c>
      <c r="C446" s="258" t="s">
        <v>71</v>
      </c>
      <c r="D446" s="258" t="s">
        <v>563</v>
      </c>
      <c r="E446" s="258" t="s">
        <v>194</v>
      </c>
      <c r="F446" s="259">
        <f>F447</f>
        <v>0</v>
      </c>
      <c r="G446" s="297"/>
      <c r="H446" s="259"/>
      <c r="I446" s="259"/>
      <c r="J446" s="259"/>
      <c r="K446" s="259">
        <f t="shared" si="122"/>
        <v>4000</v>
      </c>
      <c r="L446" s="259">
        <f t="shared" si="122"/>
        <v>4000</v>
      </c>
    </row>
    <row r="447" spans="1:12" ht="25.5" hidden="1">
      <c r="A447" s="261" t="s">
        <v>430</v>
      </c>
      <c r="B447" s="258" t="s">
        <v>90</v>
      </c>
      <c r="C447" s="258" t="s">
        <v>71</v>
      </c>
      <c r="D447" s="258" t="s">
        <v>563</v>
      </c>
      <c r="E447" s="258" t="s">
        <v>420</v>
      </c>
      <c r="F447" s="259">
        <f>F448</f>
        <v>0</v>
      </c>
      <c r="G447" s="297"/>
      <c r="H447" s="259"/>
      <c r="I447" s="259"/>
      <c r="J447" s="259"/>
      <c r="K447" s="259">
        <f t="shared" si="122"/>
        <v>4000</v>
      </c>
      <c r="L447" s="259">
        <f t="shared" si="122"/>
        <v>4000</v>
      </c>
    </row>
    <row r="448" spans="1:12" ht="15">
      <c r="A448" s="261" t="s">
        <v>377</v>
      </c>
      <c r="B448" s="258" t="s">
        <v>90</v>
      </c>
      <c r="C448" s="258" t="s">
        <v>71</v>
      </c>
      <c r="D448" s="258" t="s">
        <v>563</v>
      </c>
      <c r="E448" s="258" t="s">
        <v>378</v>
      </c>
      <c r="F448" s="259">
        <v>0</v>
      </c>
      <c r="G448" s="297"/>
      <c r="H448" s="259"/>
      <c r="I448" s="259"/>
      <c r="J448" s="259"/>
      <c r="K448" s="259">
        <f t="shared" ref="K448:L448" si="123">K449+K450</f>
        <v>4000</v>
      </c>
      <c r="L448" s="259">
        <f t="shared" si="123"/>
        <v>4000</v>
      </c>
    </row>
    <row r="449" spans="1:12" ht="15" hidden="1">
      <c r="A449" s="260" t="s">
        <v>383</v>
      </c>
      <c r="B449" s="258" t="s">
        <v>90</v>
      </c>
      <c r="C449" s="258" t="s">
        <v>71</v>
      </c>
      <c r="D449" s="258" t="s">
        <v>563</v>
      </c>
      <c r="E449" s="258" t="s">
        <v>378</v>
      </c>
      <c r="F449" s="259">
        <v>2000</v>
      </c>
      <c r="G449" s="297"/>
      <c r="H449" s="259"/>
      <c r="I449" s="259"/>
      <c r="J449" s="259"/>
      <c r="K449" s="259">
        <v>2000</v>
      </c>
      <c r="L449" s="259">
        <v>2000</v>
      </c>
    </row>
    <row r="450" spans="1:12" ht="15" hidden="1">
      <c r="A450" s="265" t="s">
        <v>387</v>
      </c>
      <c r="B450" s="258" t="s">
        <v>90</v>
      </c>
      <c r="C450" s="262" t="s">
        <v>71</v>
      </c>
      <c r="D450" s="258" t="s">
        <v>563</v>
      </c>
      <c r="E450" s="262" t="s">
        <v>378</v>
      </c>
      <c r="F450" s="259">
        <v>2000</v>
      </c>
      <c r="G450" s="297"/>
      <c r="H450" s="259"/>
      <c r="I450" s="259"/>
      <c r="J450" s="259"/>
      <c r="K450" s="259">
        <v>2000</v>
      </c>
      <c r="L450" s="259">
        <v>2000</v>
      </c>
    </row>
    <row r="451" spans="1:12" ht="15">
      <c r="A451" s="274" t="s">
        <v>112</v>
      </c>
      <c r="B451" s="252" t="s">
        <v>90</v>
      </c>
      <c r="C451" s="252" t="s">
        <v>113</v>
      </c>
      <c r="D451" s="258"/>
      <c r="E451" s="258"/>
      <c r="F451" s="255">
        <f>F452</f>
        <v>2285200</v>
      </c>
      <c r="G451" s="295"/>
      <c r="H451" s="259"/>
      <c r="I451" s="259"/>
      <c r="J451" s="259"/>
      <c r="K451" s="255">
        <f t="shared" ref="K451:L453" si="124">K452</f>
        <v>1046500</v>
      </c>
      <c r="L451" s="255">
        <f t="shared" si="124"/>
        <v>1024100.94</v>
      </c>
    </row>
    <row r="452" spans="1:12" ht="26.25">
      <c r="A452" s="274" t="s">
        <v>527</v>
      </c>
      <c r="B452" s="252" t="s">
        <v>90</v>
      </c>
      <c r="C452" s="252" t="s">
        <v>113</v>
      </c>
      <c r="D452" s="252" t="s">
        <v>523</v>
      </c>
      <c r="E452" s="252"/>
      <c r="F452" s="255">
        <f>F453</f>
        <v>2285200</v>
      </c>
      <c r="G452" s="297"/>
      <c r="H452" s="255">
        <f>H467+H470</f>
        <v>0</v>
      </c>
      <c r="I452" s="255">
        <f>I467+I470</f>
        <v>0</v>
      </c>
      <c r="J452" s="255">
        <f>J467+J470</f>
        <v>0</v>
      </c>
      <c r="K452" s="255">
        <f t="shared" si="124"/>
        <v>1046500</v>
      </c>
      <c r="L452" s="255">
        <f t="shared" si="124"/>
        <v>1024100.94</v>
      </c>
    </row>
    <row r="453" spans="1:12" ht="24.75" customHeight="1">
      <c r="A453" s="256" t="s">
        <v>564</v>
      </c>
      <c r="B453" s="252" t="s">
        <v>90</v>
      </c>
      <c r="C453" s="252" t="s">
        <v>113</v>
      </c>
      <c r="D453" s="252" t="s">
        <v>565</v>
      </c>
      <c r="E453" s="258"/>
      <c r="F453" s="255">
        <f>F454</f>
        <v>2285200</v>
      </c>
      <c r="G453" s="295"/>
      <c r="H453" s="296"/>
      <c r="I453" s="296"/>
      <c r="J453" s="296"/>
      <c r="K453" s="255">
        <f t="shared" si="124"/>
        <v>1046500</v>
      </c>
      <c r="L453" s="255">
        <f t="shared" si="124"/>
        <v>1024100.94</v>
      </c>
    </row>
    <row r="454" spans="1:12" ht="26.25">
      <c r="A454" s="265" t="s">
        <v>566</v>
      </c>
      <c r="B454" s="258" t="s">
        <v>90</v>
      </c>
      <c r="C454" s="258" t="s">
        <v>113</v>
      </c>
      <c r="D454" s="258" t="s">
        <v>567</v>
      </c>
      <c r="E454" s="258"/>
      <c r="F454" s="259">
        <f>F455+F462+F470</f>
        <v>2285200</v>
      </c>
      <c r="G454" s="313"/>
      <c r="H454" s="314"/>
      <c r="I454" s="314"/>
      <c r="J454" s="314"/>
      <c r="K454" s="259">
        <f t="shared" ref="K454:L454" si="125">K455+K462+K470</f>
        <v>1046500</v>
      </c>
      <c r="L454" s="259">
        <f t="shared" si="125"/>
        <v>1024100.94</v>
      </c>
    </row>
    <row r="455" spans="1:12" ht="51" hidden="1">
      <c r="A455" s="261" t="s">
        <v>190</v>
      </c>
      <c r="B455" s="258" t="s">
        <v>90</v>
      </c>
      <c r="C455" s="258" t="s">
        <v>113</v>
      </c>
      <c r="D455" s="258" t="s">
        <v>568</v>
      </c>
      <c r="E455" s="258" t="s">
        <v>192</v>
      </c>
      <c r="F455" s="259">
        <f>F456</f>
        <v>2275000</v>
      </c>
      <c r="G455" s="313"/>
      <c r="H455" s="314"/>
      <c r="I455" s="314"/>
      <c r="J455" s="314"/>
      <c r="K455" s="259">
        <f t="shared" ref="K455:L455" si="126">K456</f>
        <v>1045000</v>
      </c>
      <c r="L455" s="259">
        <f t="shared" si="126"/>
        <v>1022600.94</v>
      </c>
    </row>
    <row r="456" spans="1:12" ht="15">
      <c r="A456" s="261" t="s">
        <v>288</v>
      </c>
      <c r="B456" s="258" t="s">
        <v>90</v>
      </c>
      <c r="C456" s="258" t="s">
        <v>113</v>
      </c>
      <c r="D456" s="258" t="s">
        <v>568</v>
      </c>
      <c r="E456" s="258" t="s">
        <v>452</v>
      </c>
      <c r="F456" s="259">
        <f>F457+F460</f>
        <v>2275000</v>
      </c>
      <c r="G456" s="313"/>
      <c r="H456" s="314"/>
      <c r="I456" s="314"/>
      <c r="J456" s="314"/>
      <c r="K456" s="259">
        <f t="shared" ref="K456:L456" si="127">K457+K460</f>
        <v>1045000</v>
      </c>
      <c r="L456" s="259">
        <f t="shared" si="127"/>
        <v>1022600.94</v>
      </c>
    </row>
    <row r="457" spans="1:12" ht="15">
      <c r="A457" s="287" t="s">
        <v>546</v>
      </c>
      <c r="B457" s="258" t="s">
        <v>90</v>
      </c>
      <c r="C457" s="258" t="s">
        <v>113</v>
      </c>
      <c r="D457" s="258" t="s">
        <v>568</v>
      </c>
      <c r="E457" s="258" t="s">
        <v>454</v>
      </c>
      <c r="F457" s="259">
        <v>1710000</v>
      </c>
      <c r="G457" s="313"/>
      <c r="H457" s="314"/>
      <c r="I457" s="314"/>
      <c r="J457" s="314"/>
      <c r="K457" s="259">
        <f t="shared" ref="K457:L457" si="128">K458+K459</f>
        <v>805000</v>
      </c>
      <c r="L457" s="259">
        <f t="shared" si="128"/>
        <v>790000</v>
      </c>
    </row>
    <row r="458" spans="1:12" ht="15" hidden="1">
      <c r="A458" s="260" t="s">
        <v>361</v>
      </c>
      <c r="B458" s="258" t="s">
        <v>90</v>
      </c>
      <c r="C458" s="258" t="s">
        <v>113</v>
      </c>
      <c r="D458" s="258" t="s">
        <v>568</v>
      </c>
      <c r="E458" s="258" t="s">
        <v>454</v>
      </c>
      <c r="F458" s="259">
        <v>890000</v>
      </c>
      <c r="G458" s="313"/>
      <c r="H458" s="259"/>
      <c r="I458" s="259"/>
      <c r="J458" s="259"/>
      <c r="K458" s="259">
        <v>800000</v>
      </c>
      <c r="L458" s="259">
        <v>785000</v>
      </c>
    </row>
    <row r="459" spans="1:12" ht="25.5" hidden="1">
      <c r="A459" s="261" t="s">
        <v>362</v>
      </c>
      <c r="B459" s="258" t="s">
        <v>90</v>
      </c>
      <c r="C459" s="258" t="s">
        <v>113</v>
      </c>
      <c r="D459" s="258" t="s">
        <v>568</v>
      </c>
      <c r="E459" s="262" t="s">
        <v>454</v>
      </c>
      <c r="F459" s="263">
        <v>10000</v>
      </c>
      <c r="G459" s="262"/>
      <c r="H459" s="278"/>
      <c r="I459" s="299"/>
      <c r="J459" s="259"/>
      <c r="K459" s="263">
        <v>5000</v>
      </c>
      <c r="L459" s="263">
        <v>5000</v>
      </c>
    </row>
    <row r="460" spans="1:12" ht="38.25">
      <c r="A460" s="260" t="s">
        <v>547</v>
      </c>
      <c r="B460" s="258" t="s">
        <v>90</v>
      </c>
      <c r="C460" s="262" t="s">
        <v>113</v>
      </c>
      <c r="D460" s="262" t="s">
        <v>568</v>
      </c>
      <c r="E460" s="262" t="s">
        <v>456</v>
      </c>
      <c r="F460" s="263">
        <v>565000</v>
      </c>
      <c r="G460" s="262"/>
      <c r="H460" s="278"/>
      <c r="I460" s="299"/>
      <c r="J460" s="259"/>
      <c r="K460" s="263">
        <f t="shared" ref="K460:L460" si="129">K461</f>
        <v>240000</v>
      </c>
      <c r="L460" s="263">
        <f t="shared" si="129"/>
        <v>232600.94</v>
      </c>
    </row>
    <row r="461" spans="1:12" ht="15" hidden="1">
      <c r="A461" s="260" t="s">
        <v>371</v>
      </c>
      <c r="B461" s="258" t="s">
        <v>90</v>
      </c>
      <c r="C461" s="258" t="s">
        <v>113</v>
      </c>
      <c r="D461" s="262" t="s">
        <v>568</v>
      </c>
      <c r="E461" s="258" t="s">
        <v>456</v>
      </c>
      <c r="F461" s="259">
        <v>272000</v>
      </c>
      <c r="G461" s="313"/>
      <c r="H461" s="259"/>
      <c r="I461" s="259"/>
      <c r="J461" s="259"/>
      <c r="K461" s="259">
        <v>240000</v>
      </c>
      <c r="L461" s="259">
        <v>232600.94</v>
      </c>
    </row>
    <row r="462" spans="1:12" ht="38.25" hidden="1">
      <c r="A462" s="260" t="s">
        <v>148</v>
      </c>
      <c r="B462" s="258" t="s">
        <v>90</v>
      </c>
      <c r="C462" s="262" t="s">
        <v>113</v>
      </c>
      <c r="D462" s="258" t="s">
        <v>569</v>
      </c>
      <c r="E462" s="258"/>
      <c r="F462" s="259">
        <f>F463</f>
        <v>10000</v>
      </c>
      <c r="G462" s="313"/>
      <c r="H462" s="314"/>
      <c r="I462" s="314"/>
      <c r="J462" s="314"/>
      <c r="K462" s="259">
        <f t="shared" ref="K462:L464" si="130">K463</f>
        <v>1000</v>
      </c>
      <c r="L462" s="259">
        <f t="shared" si="130"/>
        <v>1000</v>
      </c>
    </row>
    <row r="463" spans="1:12" ht="25.5">
      <c r="A463" s="270" t="s">
        <v>418</v>
      </c>
      <c r="B463" s="258" t="s">
        <v>90</v>
      </c>
      <c r="C463" s="262" t="s">
        <v>113</v>
      </c>
      <c r="D463" s="258" t="s">
        <v>569</v>
      </c>
      <c r="E463" s="258" t="s">
        <v>194</v>
      </c>
      <c r="F463" s="259">
        <f>F464</f>
        <v>10000</v>
      </c>
      <c r="G463" s="297"/>
      <c r="H463" s="259"/>
      <c r="I463" s="259"/>
      <c r="J463" s="259"/>
      <c r="K463" s="259">
        <f t="shared" si="130"/>
        <v>1000</v>
      </c>
      <c r="L463" s="259">
        <f t="shared" si="130"/>
        <v>1000</v>
      </c>
    </row>
    <row r="464" spans="1:12" ht="25.5" hidden="1">
      <c r="A464" s="270" t="s">
        <v>419</v>
      </c>
      <c r="B464" s="258" t="s">
        <v>90</v>
      </c>
      <c r="C464" s="262" t="s">
        <v>113</v>
      </c>
      <c r="D464" s="258" t="s">
        <v>569</v>
      </c>
      <c r="E464" s="258" t="s">
        <v>420</v>
      </c>
      <c r="F464" s="259">
        <f>F465</f>
        <v>10000</v>
      </c>
      <c r="G464" s="297"/>
      <c r="H464" s="259"/>
      <c r="I464" s="259"/>
      <c r="J464" s="259"/>
      <c r="K464" s="259">
        <f t="shared" si="130"/>
        <v>1000</v>
      </c>
      <c r="L464" s="259">
        <f t="shared" si="130"/>
        <v>1000</v>
      </c>
    </row>
    <row r="465" spans="1:12" ht="15">
      <c r="A465" s="261" t="s">
        <v>377</v>
      </c>
      <c r="B465" s="258" t="s">
        <v>90</v>
      </c>
      <c r="C465" s="258" t="s">
        <v>113</v>
      </c>
      <c r="D465" s="258" t="s">
        <v>569</v>
      </c>
      <c r="E465" s="258" t="s">
        <v>378</v>
      </c>
      <c r="F465" s="259">
        <v>10000</v>
      </c>
      <c r="G465" s="313"/>
      <c r="H465" s="259"/>
      <c r="I465" s="259"/>
      <c r="J465" s="259"/>
      <c r="K465" s="259">
        <f t="shared" ref="K465:L465" si="131">K466+K467+K468+K469</f>
        <v>1000</v>
      </c>
      <c r="L465" s="259">
        <f t="shared" si="131"/>
        <v>1000</v>
      </c>
    </row>
    <row r="466" spans="1:12" ht="15" hidden="1">
      <c r="A466" s="260" t="s">
        <v>384</v>
      </c>
      <c r="B466" s="258" t="s">
        <v>90</v>
      </c>
      <c r="C466" s="258" t="s">
        <v>113</v>
      </c>
      <c r="D466" s="258" t="s">
        <v>569</v>
      </c>
      <c r="E466" s="258" t="s">
        <v>378</v>
      </c>
      <c r="F466" s="259"/>
      <c r="G466" s="313"/>
      <c r="H466" s="259"/>
      <c r="I466" s="259"/>
      <c r="J466" s="259"/>
      <c r="K466" s="259"/>
      <c r="L466" s="259"/>
    </row>
    <row r="467" spans="1:12" ht="15" hidden="1">
      <c r="A467" s="264" t="s">
        <v>385</v>
      </c>
      <c r="B467" s="258" t="s">
        <v>90</v>
      </c>
      <c r="C467" s="258" t="s">
        <v>113</v>
      </c>
      <c r="D467" s="258" t="s">
        <v>569</v>
      </c>
      <c r="E467" s="258" t="s">
        <v>378</v>
      </c>
      <c r="F467" s="259"/>
      <c r="G467" s="313"/>
      <c r="H467" s="259"/>
      <c r="I467" s="259"/>
      <c r="J467" s="259"/>
      <c r="K467" s="259"/>
      <c r="L467" s="259"/>
    </row>
    <row r="468" spans="1:12" ht="15" hidden="1">
      <c r="A468" s="265" t="s">
        <v>387</v>
      </c>
      <c r="B468" s="258" t="s">
        <v>90</v>
      </c>
      <c r="C468" s="262" t="s">
        <v>113</v>
      </c>
      <c r="D468" s="258" t="s">
        <v>569</v>
      </c>
      <c r="E468" s="262" t="s">
        <v>378</v>
      </c>
      <c r="F468" s="259">
        <v>1000</v>
      </c>
      <c r="G468" s="297"/>
      <c r="H468" s="259"/>
      <c r="I468" s="259"/>
      <c r="J468" s="259"/>
      <c r="K468" s="259">
        <v>1000</v>
      </c>
      <c r="L468" s="259">
        <v>1000</v>
      </c>
    </row>
    <row r="469" spans="1:12" ht="26.25" hidden="1">
      <c r="A469" s="265" t="s">
        <v>388</v>
      </c>
      <c r="B469" s="258" t="s">
        <v>90</v>
      </c>
      <c r="C469" s="258" t="s">
        <v>113</v>
      </c>
      <c r="D469" s="258" t="s">
        <v>569</v>
      </c>
      <c r="E469" s="258" t="s">
        <v>378</v>
      </c>
      <c r="F469" s="259"/>
      <c r="G469" s="297"/>
      <c r="H469" s="259"/>
      <c r="I469" s="259"/>
      <c r="J469" s="259"/>
      <c r="K469" s="259"/>
      <c r="L469" s="259"/>
    </row>
    <row r="470" spans="1:12" ht="15">
      <c r="A470" s="264" t="s">
        <v>206</v>
      </c>
      <c r="B470" s="258" t="s">
        <v>90</v>
      </c>
      <c r="C470" s="258" t="s">
        <v>113</v>
      </c>
      <c r="D470" s="258" t="s">
        <v>570</v>
      </c>
      <c r="E470" s="258" t="s">
        <v>391</v>
      </c>
      <c r="F470" s="259">
        <f>F471</f>
        <v>200</v>
      </c>
      <c r="G470" s="297"/>
      <c r="H470" s="259"/>
      <c r="I470" s="259"/>
      <c r="J470" s="259"/>
      <c r="K470" s="259">
        <f t="shared" ref="K470:L470" si="132">K471</f>
        <v>500</v>
      </c>
      <c r="L470" s="259">
        <f t="shared" si="132"/>
        <v>500</v>
      </c>
    </row>
    <row r="471" spans="1:12" ht="15">
      <c r="A471" s="260" t="s">
        <v>397</v>
      </c>
      <c r="B471" s="258" t="s">
        <v>90</v>
      </c>
      <c r="C471" s="258" t="s">
        <v>113</v>
      </c>
      <c r="D471" s="258" t="s">
        <v>570</v>
      </c>
      <c r="E471" s="262" t="s">
        <v>398</v>
      </c>
      <c r="F471" s="259">
        <v>200</v>
      </c>
      <c r="G471" s="297"/>
      <c r="H471" s="259"/>
      <c r="I471" s="259"/>
      <c r="J471" s="259"/>
      <c r="K471" s="259">
        <f t="shared" ref="K471:L471" si="133">K472+K473+K474</f>
        <v>500</v>
      </c>
      <c r="L471" s="259">
        <f t="shared" si="133"/>
        <v>500</v>
      </c>
    </row>
    <row r="472" spans="1:12" ht="26.25" hidden="1">
      <c r="A472" s="265" t="s">
        <v>399</v>
      </c>
      <c r="B472" s="252" t="s">
        <v>90</v>
      </c>
      <c r="C472" s="258" t="s">
        <v>113</v>
      </c>
      <c r="D472" s="258" t="s">
        <v>570</v>
      </c>
      <c r="E472" s="258" t="s">
        <v>398</v>
      </c>
      <c r="F472" s="259"/>
      <c r="G472" s="297"/>
      <c r="H472" s="259"/>
      <c r="I472" s="259"/>
      <c r="J472" s="259"/>
      <c r="K472" s="259"/>
      <c r="L472" s="259"/>
    </row>
    <row r="473" spans="1:12" ht="26.25" hidden="1">
      <c r="A473" s="267" t="s">
        <v>400</v>
      </c>
      <c r="B473" s="252" t="s">
        <v>90</v>
      </c>
      <c r="C473" s="258" t="s">
        <v>113</v>
      </c>
      <c r="D473" s="258" t="s">
        <v>570</v>
      </c>
      <c r="E473" s="258" t="s">
        <v>398</v>
      </c>
      <c r="F473" s="259"/>
      <c r="G473" s="297"/>
      <c r="H473" s="259"/>
      <c r="I473" s="259"/>
      <c r="J473" s="259"/>
      <c r="K473" s="259"/>
      <c r="L473" s="259"/>
    </row>
    <row r="474" spans="1:12" ht="15" hidden="1">
      <c r="A474" s="260" t="s">
        <v>401</v>
      </c>
      <c r="B474" s="252" t="s">
        <v>90</v>
      </c>
      <c r="C474" s="258" t="s">
        <v>113</v>
      </c>
      <c r="D474" s="258" t="s">
        <v>570</v>
      </c>
      <c r="E474" s="258" t="s">
        <v>398</v>
      </c>
      <c r="F474" s="259">
        <v>500</v>
      </c>
      <c r="G474" s="297"/>
      <c r="H474" s="259"/>
      <c r="I474" s="259"/>
      <c r="J474" s="259"/>
      <c r="K474" s="259">
        <v>500</v>
      </c>
      <c r="L474" s="259">
        <v>500</v>
      </c>
    </row>
    <row r="475" spans="1:12" ht="15">
      <c r="A475" s="254" t="s">
        <v>181</v>
      </c>
      <c r="B475" s="252" t="s">
        <v>90</v>
      </c>
      <c r="C475" s="252" t="s">
        <v>163</v>
      </c>
      <c r="D475" s="258"/>
      <c r="E475" s="258"/>
      <c r="F475" s="255">
        <f t="shared" ref="F475:F480" si="134">F476</f>
        <v>368084</v>
      </c>
      <c r="G475" s="295"/>
      <c r="H475" s="259"/>
      <c r="I475" s="259"/>
      <c r="J475" s="259"/>
      <c r="K475" s="255">
        <f t="shared" ref="K475:L481" si="135">K476</f>
        <v>139200</v>
      </c>
      <c r="L475" s="255">
        <f t="shared" si="135"/>
        <v>139200</v>
      </c>
    </row>
    <row r="476" spans="1:12" ht="15">
      <c r="A476" s="254" t="s">
        <v>162</v>
      </c>
      <c r="B476" s="252" t="s">
        <v>90</v>
      </c>
      <c r="C476" s="252" t="s">
        <v>164</v>
      </c>
      <c r="D476" s="258"/>
      <c r="E476" s="258"/>
      <c r="F476" s="255">
        <f t="shared" si="134"/>
        <v>368084</v>
      </c>
      <c r="G476" s="295"/>
      <c r="H476" s="255"/>
      <c r="I476" s="255"/>
      <c r="J476" s="255"/>
      <c r="K476" s="255">
        <f t="shared" si="135"/>
        <v>139200</v>
      </c>
      <c r="L476" s="255">
        <f t="shared" si="135"/>
        <v>139200</v>
      </c>
    </row>
    <row r="477" spans="1:12" ht="26.25">
      <c r="A477" s="276" t="s">
        <v>571</v>
      </c>
      <c r="B477" s="252" t="s">
        <v>90</v>
      </c>
      <c r="C477" s="252" t="s">
        <v>164</v>
      </c>
      <c r="D477" s="249" t="s">
        <v>350</v>
      </c>
      <c r="E477" s="258"/>
      <c r="F477" s="255">
        <f t="shared" si="134"/>
        <v>368084</v>
      </c>
      <c r="G477" s="295"/>
      <c r="H477" s="255"/>
      <c r="I477" s="255"/>
      <c r="J477" s="255"/>
      <c r="K477" s="255">
        <f t="shared" si="135"/>
        <v>139200</v>
      </c>
      <c r="L477" s="255">
        <f t="shared" si="135"/>
        <v>139200</v>
      </c>
    </row>
    <row r="478" spans="1:12" ht="15">
      <c r="A478" s="274" t="s">
        <v>213</v>
      </c>
      <c r="B478" s="252" t="s">
        <v>90</v>
      </c>
      <c r="C478" s="252" t="s">
        <v>164</v>
      </c>
      <c r="D478" s="249" t="s">
        <v>572</v>
      </c>
      <c r="E478" s="258"/>
      <c r="F478" s="255">
        <f t="shared" si="134"/>
        <v>368084</v>
      </c>
      <c r="G478" s="295"/>
      <c r="H478" s="255"/>
      <c r="I478" s="255"/>
      <c r="J478" s="255"/>
      <c r="K478" s="255">
        <f t="shared" si="135"/>
        <v>139200</v>
      </c>
      <c r="L478" s="255">
        <f t="shared" si="135"/>
        <v>139200</v>
      </c>
    </row>
    <row r="479" spans="1:12" ht="25.5">
      <c r="A479" s="290" t="s">
        <v>573</v>
      </c>
      <c r="B479" s="258" t="s">
        <v>90</v>
      </c>
      <c r="C479" s="258" t="s">
        <v>164</v>
      </c>
      <c r="D479" s="262" t="s">
        <v>574</v>
      </c>
      <c r="E479" s="258"/>
      <c r="F479" s="259">
        <f t="shared" si="134"/>
        <v>368084</v>
      </c>
      <c r="G479" s="313"/>
      <c r="H479" s="259"/>
      <c r="I479" s="259"/>
      <c r="J479" s="259"/>
      <c r="K479" s="259">
        <f t="shared" si="135"/>
        <v>139200</v>
      </c>
      <c r="L479" s="259">
        <f t="shared" si="135"/>
        <v>139200</v>
      </c>
    </row>
    <row r="480" spans="1:12" ht="25.5" customHeight="1">
      <c r="A480" s="260" t="s">
        <v>803</v>
      </c>
      <c r="B480" s="258" t="s">
        <v>90</v>
      </c>
      <c r="C480" s="258" t="s">
        <v>164</v>
      </c>
      <c r="D480" s="262" t="s">
        <v>575</v>
      </c>
      <c r="E480" s="258" t="s">
        <v>814</v>
      </c>
      <c r="F480" s="259">
        <f t="shared" si="134"/>
        <v>368084</v>
      </c>
      <c r="G480" s="313"/>
      <c r="H480" s="259"/>
      <c r="I480" s="259"/>
      <c r="J480" s="259"/>
      <c r="K480" s="259">
        <f t="shared" si="135"/>
        <v>139200</v>
      </c>
      <c r="L480" s="259">
        <f t="shared" si="135"/>
        <v>139200</v>
      </c>
    </row>
    <row r="481" spans="1:12" ht="25.5">
      <c r="A481" s="260" t="s">
        <v>802</v>
      </c>
      <c r="B481" s="258" t="s">
        <v>90</v>
      </c>
      <c r="C481" s="258" t="s">
        <v>164</v>
      </c>
      <c r="D481" s="262" t="s">
        <v>575</v>
      </c>
      <c r="E481" s="258" t="s">
        <v>813</v>
      </c>
      <c r="F481" s="259">
        <v>368084</v>
      </c>
      <c r="G481" s="313"/>
      <c r="H481" s="259"/>
      <c r="I481" s="259"/>
      <c r="J481" s="259"/>
      <c r="K481" s="259">
        <f t="shared" si="135"/>
        <v>139200</v>
      </c>
      <c r="L481" s="259">
        <f t="shared" si="135"/>
        <v>139200</v>
      </c>
    </row>
    <row r="482" spans="1:12" ht="25.5" hidden="1">
      <c r="A482" s="260" t="s">
        <v>577</v>
      </c>
      <c r="B482" s="252" t="s">
        <v>90</v>
      </c>
      <c r="C482" s="258" t="s">
        <v>164</v>
      </c>
      <c r="D482" s="262" t="s">
        <v>575</v>
      </c>
      <c r="E482" s="258" t="s">
        <v>576</v>
      </c>
      <c r="F482" s="259">
        <v>139200</v>
      </c>
      <c r="G482" s="295"/>
      <c r="H482" s="259"/>
      <c r="I482" s="259"/>
      <c r="J482" s="259"/>
      <c r="K482" s="259">
        <v>139200</v>
      </c>
      <c r="L482" s="259">
        <v>139200</v>
      </c>
    </row>
    <row r="483" spans="1:12" ht="15">
      <c r="A483" s="256" t="s">
        <v>72</v>
      </c>
      <c r="B483" s="252" t="s">
        <v>90</v>
      </c>
      <c r="C483" s="252" t="s">
        <v>73</v>
      </c>
      <c r="D483" s="252"/>
      <c r="E483" s="252" t="s">
        <v>39</v>
      </c>
      <c r="F483" s="255">
        <f>F484+F493+F497</f>
        <v>4440000</v>
      </c>
      <c r="G483" s="295"/>
      <c r="H483" s="296">
        <f>H487</f>
        <v>0</v>
      </c>
      <c r="I483" s="296">
        <f>I487</f>
        <v>0</v>
      </c>
      <c r="J483" s="296">
        <f>J487</f>
        <v>0</v>
      </c>
      <c r="K483" s="255">
        <f t="shared" ref="K483:L491" si="136">K484</f>
        <v>2000</v>
      </c>
      <c r="L483" s="255">
        <f t="shared" si="136"/>
        <v>2000</v>
      </c>
    </row>
    <row r="484" spans="1:12" ht="15">
      <c r="A484" s="256" t="s">
        <v>83</v>
      </c>
      <c r="B484" s="252" t="s">
        <v>90</v>
      </c>
      <c r="C484" s="252" t="s">
        <v>82</v>
      </c>
      <c r="D484" s="252"/>
      <c r="E484" s="252"/>
      <c r="F484" s="255">
        <f t="shared" ref="F484:F490" si="137">F485</f>
        <v>0</v>
      </c>
      <c r="G484" s="295"/>
      <c r="H484" s="296"/>
      <c r="I484" s="296"/>
      <c r="J484" s="296"/>
      <c r="K484" s="255">
        <f t="shared" si="136"/>
        <v>2000</v>
      </c>
      <c r="L484" s="255">
        <f t="shared" si="136"/>
        <v>2000</v>
      </c>
    </row>
    <row r="485" spans="1:12" ht="26.25">
      <c r="A485" s="274" t="s">
        <v>527</v>
      </c>
      <c r="B485" s="252" t="s">
        <v>90</v>
      </c>
      <c r="C485" s="252" t="s">
        <v>82</v>
      </c>
      <c r="D485" s="252" t="s">
        <v>523</v>
      </c>
      <c r="E485" s="252"/>
      <c r="F485" s="255">
        <f t="shared" si="137"/>
        <v>0</v>
      </c>
      <c r="G485" s="295"/>
      <c r="H485" s="296"/>
      <c r="I485" s="296"/>
      <c r="J485" s="296"/>
      <c r="K485" s="255">
        <f t="shared" si="136"/>
        <v>2000</v>
      </c>
      <c r="L485" s="255">
        <f t="shared" si="136"/>
        <v>2000</v>
      </c>
    </row>
    <row r="486" spans="1:12" ht="26.25">
      <c r="A486" s="274" t="s">
        <v>303</v>
      </c>
      <c r="B486" s="252" t="s">
        <v>90</v>
      </c>
      <c r="C486" s="252" t="s">
        <v>82</v>
      </c>
      <c r="D486" s="252" t="s">
        <v>578</v>
      </c>
      <c r="E486" s="252"/>
      <c r="F486" s="255">
        <f t="shared" si="137"/>
        <v>0</v>
      </c>
      <c r="G486" s="295"/>
      <c r="H486" s="296"/>
      <c r="I486" s="296"/>
      <c r="J486" s="296"/>
      <c r="K486" s="255">
        <f t="shared" si="136"/>
        <v>2000</v>
      </c>
      <c r="L486" s="255">
        <f t="shared" si="136"/>
        <v>2000</v>
      </c>
    </row>
    <row r="487" spans="1:12" ht="25.5">
      <c r="A487" s="260" t="s">
        <v>579</v>
      </c>
      <c r="B487" s="258" t="s">
        <v>90</v>
      </c>
      <c r="C487" s="258" t="s">
        <v>82</v>
      </c>
      <c r="D487" s="258" t="s">
        <v>580</v>
      </c>
      <c r="E487" s="258"/>
      <c r="F487" s="259">
        <f t="shared" si="137"/>
        <v>0</v>
      </c>
      <c r="G487" s="313"/>
      <c r="H487" s="314">
        <f xml:space="preserve"> H492</f>
        <v>0</v>
      </c>
      <c r="I487" s="314">
        <f xml:space="preserve"> I492</f>
        <v>0</v>
      </c>
      <c r="J487" s="314">
        <f xml:space="preserve"> J492</f>
        <v>0</v>
      </c>
      <c r="K487" s="259">
        <f t="shared" si="136"/>
        <v>2000</v>
      </c>
      <c r="L487" s="259">
        <f t="shared" si="136"/>
        <v>2000</v>
      </c>
    </row>
    <row r="488" spans="1:12" ht="63.75">
      <c r="A488" s="272" t="s">
        <v>597</v>
      </c>
      <c r="B488" s="258" t="s">
        <v>90</v>
      </c>
      <c r="C488" s="258" t="s">
        <v>82</v>
      </c>
      <c r="D488" s="258" t="s">
        <v>581</v>
      </c>
      <c r="E488" s="258"/>
      <c r="F488" s="259">
        <f t="shared" si="137"/>
        <v>0</v>
      </c>
      <c r="G488" s="297"/>
      <c r="H488" s="259">
        <f>H492</f>
        <v>0</v>
      </c>
      <c r="I488" s="259">
        <f>I492</f>
        <v>0</v>
      </c>
      <c r="J488" s="259">
        <f>J492</f>
        <v>0</v>
      </c>
      <c r="K488" s="259">
        <f t="shared" si="136"/>
        <v>2000</v>
      </c>
      <c r="L488" s="259">
        <f t="shared" si="136"/>
        <v>2000</v>
      </c>
    </row>
    <row r="489" spans="1:12" ht="25.5">
      <c r="A489" s="270" t="s">
        <v>418</v>
      </c>
      <c r="B489" s="258" t="s">
        <v>90</v>
      </c>
      <c r="C489" s="258" t="s">
        <v>82</v>
      </c>
      <c r="D489" s="258" t="s">
        <v>581</v>
      </c>
      <c r="E489" s="258" t="s">
        <v>194</v>
      </c>
      <c r="F489" s="259">
        <f t="shared" si="137"/>
        <v>0</v>
      </c>
      <c r="G489" s="297"/>
      <c r="H489" s="259"/>
      <c r="I489" s="259"/>
      <c r="J489" s="259"/>
      <c r="K489" s="259">
        <f t="shared" si="136"/>
        <v>2000</v>
      </c>
      <c r="L489" s="259">
        <f t="shared" si="136"/>
        <v>2000</v>
      </c>
    </row>
    <row r="490" spans="1:12" ht="25.5" hidden="1">
      <c r="A490" s="270" t="s">
        <v>419</v>
      </c>
      <c r="B490" s="258" t="s">
        <v>90</v>
      </c>
      <c r="C490" s="258" t="s">
        <v>82</v>
      </c>
      <c r="D490" s="258" t="s">
        <v>581</v>
      </c>
      <c r="E490" s="258" t="s">
        <v>420</v>
      </c>
      <c r="F490" s="259">
        <f t="shared" si="137"/>
        <v>0</v>
      </c>
      <c r="G490" s="297"/>
      <c r="H490" s="259"/>
      <c r="I490" s="259"/>
      <c r="J490" s="259"/>
      <c r="K490" s="259">
        <f t="shared" si="136"/>
        <v>2000</v>
      </c>
      <c r="L490" s="259">
        <f t="shared" si="136"/>
        <v>2000</v>
      </c>
    </row>
    <row r="491" spans="1:12" ht="15">
      <c r="A491" s="261" t="s">
        <v>377</v>
      </c>
      <c r="B491" s="258" t="s">
        <v>90</v>
      </c>
      <c r="C491" s="258" t="s">
        <v>82</v>
      </c>
      <c r="D491" s="258" t="s">
        <v>581</v>
      </c>
      <c r="E491" s="258" t="s">
        <v>378</v>
      </c>
      <c r="F491" s="259">
        <v>0</v>
      </c>
      <c r="G491" s="297"/>
      <c r="H491" s="259"/>
      <c r="I491" s="259"/>
      <c r="J491" s="259"/>
      <c r="K491" s="259">
        <f t="shared" si="136"/>
        <v>2000</v>
      </c>
      <c r="L491" s="259">
        <f t="shared" si="136"/>
        <v>2000</v>
      </c>
    </row>
    <row r="492" spans="1:12" ht="15" hidden="1">
      <c r="A492" s="264" t="s">
        <v>389</v>
      </c>
      <c r="B492" s="252" t="s">
        <v>90</v>
      </c>
      <c r="C492" s="258" t="s">
        <v>82</v>
      </c>
      <c r="D492" s="258" t="s">
        <v>581</v>
      </c>
      <c r="E492" s="258" t="s">
        <v>378</v>
      </c>
      <c r="F492" s="259">
        <v>2000</v>
      </c>
      <c r="G492" s="312"/>
      <c r="H492" s="259"/>
      <c r="I492" s="259"/>
      <c r="J492" s="259"/>
      <c r="K492" s="259">
        <v>2000</v>
      </c>
      <c r="L492" s="259">
        <v>2000</v>
      </c>
    </row>
    <row r="493" spans="1:12" ht="32.25" customHeight="1">
      <c r="A493" s="449" t="s">
        <v>853</v>
      </c>
      <c r="B493" s="252" t="s">
        <v>90</v>
      </c>
      <c r="C493" s="252" t="s">
        <v>82</v>
      </c>
      <c r="D493" s="252" t="s">
        <v>878</v>
      </c>
      <c r="E493" s="258"/>
      <c r="F493" s="255">
        <f>F494</f>
        <v>2200000</v>
      </c>
      <c r="G493" s="312"/>
      <c r="H493" s="259"/>
      <c r="I493" s="259"/>
      <c r="J493" s="259"/>
      <c r="K493" s="259"/>
      <c r="L493" s="259"/>
    </row>
    <row r="494" spans="1:12" ht="26.25">
      <c r="A494" s="282" t="s">
        <v>879</v>
      </c>
      <c r="B494" s="252" t="s">
        <v>90</v>
      </c>
      <c r="C494" s="252" t="s">
        <v>82</v>
      </c>
      <c r="D494" s="252" t="s">
        <v>860</v>
      </c>
      <c r="E494" s="252"/>
      <c r="F494" s="255">
        <f>F495</f>
        <v>2200000</v>
      </c>
      <c r="G494" s="312"/>
      <c r="H494" s="259"/>
      <c r="I494" s="259"/>
      <c r="J494" s="259"/>
      <c r="K494" s="259"/>
      <c r="L494" s="259"/>
    </row>
    <row r="495" spans="1:12" ht="26.25">
      <c r="A495" s="265" t="s">
        <v>859</v>
      </c>
      <c r="B495" s="258" t="s">
        <v>90</v>
      </c>
      <c r="C495" s="258" t="s">
        <v>82</v>
      </c>
      <c r="D495" s="258" t="s">
        <v>860</v>
      </c>
      <c r="E495" s="258" t="s">
        <v>194</v>
      </c>
      <c r="F495" s="259">
        <f>F496</f>
        <v>2200000</v>
      </c>
      <c r="G495" s="312"/>
      <c r="H495" s="259"/>
      <c r="I495" s="259"/>
      <c r="J495" s="259"/>
      <c r="K495" s="259"/>
      <c r="L495" s="259"/>
    </row>
    <row r="496" spans="1:12" ht="15">
      <c r="A496" s="265" t="s">
        <v>377</v>
      </c>
      <c r="B496" s="258" t="s">
        <v>90</v>
      </c>
      <c r="C496" s="258" t="s">
        <v>82</v>
      </c>
      <c r="D496" s="258" t="s">
        <v>860</v>
      </c>
      <c r="E496" s="258" t="s">
        <v>378</v>
      </c>
      <c r="F496" s="259">
        <v>2200000</v>
      </c>
      <c r="G496" s="312"/>
      <c r="H496" s="259"/>
      <c r="I496" s="259"/>
      <c r="J496" s="259"/>
      <c r="K496" s="259"/>
      <c r="L496" s="259"/>
    </row>
    <row r="497" spans="1:12" ht="26.25">
      <c r="A497" s="282" t="s">
        <v>861</v>
      </c>
      <c r="B497" s="252" t="s">
        <v>90</v>
      </c>
      <c r="C497" s="252" t="s">
        <v>82</v>
      </c>
      <c r="D497" s="252" t="s">
        <v>880</v>
      </c>
      <c r="E497" s="252"/>
      <c r="F497" s="255">
        <f>F498</f>
        <v>2240000</v>
      </c>
      <c r="G497" s="312"/>
      <c r="H497" s="259"/>
      <c r="I497" s="259"/>
      <c r="J497" s="259"/>
      <c r="K497" s="259"/>
      <c r="L497" s="259"/>
    </row>
    <row r="498" spans="1:12" ht="26.25">
      <c r="A498" s="282" t="s">
        <v>881</v>
      </c>
      <c r="B498" s="252" t="s">
        <v>90</v>
      </c>
      <c r="C498" s="252" t="s">
        <v>82</v>
      </c>
      <c r="D498" s="252" t="s">
        <v>882</v>
      </c>
      <c r="E498" s="252"/>
      <c r="F498" s="255">
        <f>F499</f>
        <v>2240000</v>
      </c>
      <c r="G498" s="312"/>
      <c r="H498" s="259"/>
      <c r="I498" s="259"/>
      <c r="J498" s="259"/>
      <c r="K498" s="259"/>
      <c r="L498" s="259"/>
    </row>
    <row r="499" spans="1:12" ht="26.25">
      <c r="A499" s="265" t="s">
        <v>859</v>
      </c>
      <c r="B499" s="258" t="s">
        <v>90</v>
      </c>
      <c r="C499" s="258" t="s">
        <v>82</v>
      </c>
      <c r="D499" s="258" t="s">
        <v>862</v>
      </c>
      <c r="E499" s="258" t="s">
        <v>194</v>
      </c>
      <c r="F499" s="259">
        <f>F500</f>
        <v>2240000</v>
      </c>
      <c r="G499" s="312"/>
      <c r="H499" s="259"/>
      <c r="I499" s="259"/>
      <c r="J499" s="259"/>
      <c r="K499" s="259"/>
      <c r="L499" s="259"/>
    </row>
    <row r="500" spans="1:12" ht="15">
      <c r="A500" s="265" t="s">
        <v>377</v>
      </c>
      <c r="B500" s="258" t="s">
        <v>90</v>
      </c>
      <c r="C500" s="258" t="s">
        <v>82</v>
      </c>
      <c r="D500" s="258" t="s">
        <v>862</v>
      </c>
      <c r="E500" s="258" t="s">
        <v>378</v>
      </c>
      <c r="F500" s="259">
        <v>2240000</v>
      </c>
      <c r="G500" s="312"/>
      <c r="H500" s="259"/>
      <c r="I500" s="259"/>
      <c r="J500" s="259"/>
      <c r="K500" s="259"/>
      <c r="L500" s="259"/>
    </row>
    <row r="501" spans="1:12" ht="15">
      <c r="A501" s="264" t="s">
        <v>582</v>
      </c>
      <c r="B501" s="291"/>
      <c r="C501" s="292"/>
      <c r="D501" s="292"/>
      <c r="E501" s="292"/>
      <c r="F501" s="293">
        <f>F483+F475+F378+F338+F258+F170+F126+F102+F20+F331</f>
        <v>29019766.170000002</v>
      </c>
      <c r="G501" s="312"/>
      <c r="H501" s="293" t="e">
        <f>H20+H102+H126+H378+H170+H258+H483</f>
        <v>#REF!</v>
      </c>
      <c r="I501" s="293" t="e">
        <f>I20+I102+I126+I378+I170+I258+I483</f>
        <v>#REF!</v>
      </c>
      <c r="J501" s="293" t="e">
        <f>J20+J102+J126+J378+J170+J258+J483</f>
        <v>#REF!</v>
      </c>
      <c r="K501" s="293" t="e">
        <f>K483+K475+K378+K338+K258+K170+K126+K102+K20</f>
        <v>#REF!</v>
      </c>
      <c r="L501" s="293" t="e">
        <f>L483+L475+L378+L338+L258+L170+L126+L102+L20</f>
        <v>#REF!</v>
      </c>
    </row>
    <row r="502" spans="1:12">
      <c r="A502" s="441"/>
    </row>
    <row r="504" spans="1:12">
      <c r="F504" s="18" t="s">
        <v>905</v>
      </c>
      <c r="K504" s="18" t="s">
        <v>165</v>
      </c>
    </row>
    <row r="505" spans="1:12">
      <c r="A505" s="460" t="s">
        <v>907</v>
      </c>
    </row>
  </sheetData>
  <mergeCells count="17">
    <mergeCell ref="I16:I17"/>
    <mergeCell ref="J16:J17"/>
    <mergeCell ref="K16:K17"/>
    <mergeCell ref="L16:L17"/>
    <mergeCell ref="F16:F17"/>
    <mergeCell ref="G16:G17"/>
    <mergeCell ref="C11:F11"/>
    <mergeCell ref="B16:E16"/>
    <mergeCell ref="H16:H17"/>
    <mergeCell ref="A14:E14"/>
    <mergeCell ref="A13:E13"/>
    <mergeCell ref="A16:A17"/>
    <mergeCell ref="C2:F2"/>
    <mergeCell ref="B3:M3"/>
    <mergeCell ref="B4:M4"/>
    <mergeCell ref="B9:F9"/>
    <mergeCell ref="A10:F10"/>
  </mergeCells>
  <phoneticPr fontId="14" type="noConversion"/>
  <pageMargins left="0.7" right="0.7" top="0.75" bottom="0.75" header="0.3" footer="0.3"/>
  <pageSetup paperSize="9" scale="63" fitToHeight="0" orientation="portrait" r:id="rId1"/>
</worksheet>
</file>

<file path=xl/worksheets/sheet8.xml><?xml version="1.0" encoding="utf-8"?>
<worksheet xmlns="http://schemas.openxmlformats.org/spreadsheetml/2006/main" xmlns:r="http://schemas.openxmlformats.org/officeDocument/2006/relationships">
  <dimension ref="A1:H412"/>
  <sheetViews>
    <sheetView topLeftCell="A403" zoomScale="140" zoomScaleNormal="140" workbookViewId="0">
      <selection activeCell="E420" sqref="E420"/>
    </sheetView>
  </sheetViews>
  <sheetFormatPr defaultColWidth="9.140625" defaultRowHeight="15.75"/>
  <cols>
    <col min="1" max="1" width="45.7109375" style="80" customWidth="1"/>
    <col min="2" max="3" width="14.7109375" style="80" customWidth="1"/>
    <col min="4" max="4" width="17.28515625" style="32" customWidth="1"/>
    <col min="5" max="5" width="10" style="32" customWidth="1"/>
    <col min="6" max="6" width="17.7109375" style="58" customWidth="1"/>
    <col min="7" max="7" width="18.5703125" style="58" customWidth="1"/>
    <col min="8" max="16384" width="9.140625" style="58"/>
  </cols>
  <sheetData>
    <row r="1" spans="1:8">
      <c r="A1" s="439"/>
      <c r="B1" s="439"/>
      <c r="C1" s="439"/>
      <c r="G1" s="443" t="s">
        <v>869</v>
      </c>
    </row>
    <row r="2" spans="1:8">
      <c r="A2" s="439"/>
      <c r="B2" s="439"/>
      <c r="C2" s="439"/>
      <c r="D2" s="492" t="s">
        <v>903</v>
      </c>
      <c r="E2" s="492"/>
      <c r="F2" s="492"/>
      <c r="G2" s="492"/>
    </row>
    <row r="3" spans="1:8">
      <c r="A3" s="439"/>
      <c r="B3" s="439"/>
      <c r="C3" s="439"/>
      <c r="D3" s="32" t="s">
        <v>864</v>
      </c>
    </row>
    <row r="4" spans="1:8">
      <c r="A4" s="439"/>
      <c r="B4" s="439"/>
      <c r="C4" s="439"/>
      <c r="D4" s="32" t="s">
        <v>865</v>
      </c>
    </row>
    <row r="5" spans="1:8">
      <c r="A5" s="439"/>
      <c r="B5" s="439"/>
      <c r="C5" s="439"/>
      <c r="D5" s="32" t="s">
        <v>780</v>
      </c>
    </row>
    <row r="6" spans="1:8">
      <c r="A6" s="439"/>
      <c r="B6" s="439"/>
      <c r="C6" s="439"/>
    </row>
    <row r="7" spans="1:8">
      <c r="A7" s="439"/>
      <c r="B7" s="439"/>
      <c r="C7" s="439"/>
    </row>
    <row r="8" spans="1:8">
      <c r="D8" s="31" t="s">
        <v>757</v>
      </c>
    </row>
    <row r="9" spans="1:8">
      <c r="D9" s="494" t="s">
        <v>827</v>
      </c>
      <c r="E9" s="494"/>
      <c r="F9" s="494"/>
      <c r="G9" s="494"/>
    </row>
    <row r="10" spans="1:8">
      <c r="C10" s="470" t="s">
        <v>722</v>
      </c>
      <c r="D10" s="470"/>
      <c r="E10" s="470"/>
      <c r="F10" s="470"/>
      <c r="G10" s="470"/>
      <c r="H10" s="357"/>
    </row>
    <row r="11" spans="1:8">
      <c r="C11" s="493" t="s">
        <v>791</v>
      </c>
      <c r="D11" s="493"/>
      <c r="E11" s="493"/>
      <c r="F11" s="493"/>
      <c r="G11" s="493"/>
    </row>
    <row r="12" spans="1:8">
      <c r="D12" s="31"/>
      <c r="E12" s="31"/>
    </row>
    <row r="13" spans="1:8">
      <c r="A13" s="468" t="s">
        <v>92</v>
      </c>
      <c r="B13" s="468"/>
      <c r="C13" s="468"/>
      <c r="D13" s="468"/>
      <c r="E13" s="468"/>
    </row>
    <row r="14" spans="1:8" ht="108" customHeight="1">
      <c r="A14" s="495" t="s">
        <v>792</v>
      </c>
      <c r="B14" s="495"/>
      <c r="C14" s="495"/>
      <c r="D14" s="495"/>
      <c r="E14" s="495"/>
      <c r="F14" s="495"/>
      <c r="G14" s="495"/>
    </row>
    <row r="15" spans="1:8" ht="21.75" customHeight="1">
      <c r="A15" s="488" t="s">
        <v>341</v>
      </c>
      <c r="B15" s="488" t="s">
        <v>94</v>
      </c>
      <c r="C15" s="488"/>
      <c r="D15" s="488"/>
      <c r="E15" s="488"/>
      <c r="F15" s="488" t="s">
        <v>793</v>
      </c>
      <c r="G15" s="488" t="s">
        <v>794</v>
      </c>
    </row>
    <row r="16" spans="1:8" ht="15" customHeight="1">
      <c r="A16" s="489"/>
      <c r="B16" s="249" t="s">
        <v>91</v>
      </c>
      <c r="C16" s="249" t="s">
        <v>342</v>
      </c>
      <c r="D16" s="249" t="s">
        <v>78</v>
      </c>
      <c r="E16" s="249" t="s">
        <v>79</v>
      </c>
      <c r="F16" s="489"/>
      <c r="G16" s="489"/>
    </row>
    <row r="17" spans="1:7" ht="15">
      <c r="A17" s="250" t="s">
        <v>810</v>
      </c>
      <c r="B17" s="250" t="s">
        <v>343</v>
      </c>
      <c r="C17" s="250" t="s">
        <v>344</v>
      </c>
      <c r="D17" s="250" t="s">
        <v>345</v>
      </c>
      <c r="E17" s="250" t="s">
        <v>346</v>
      </c>
      <c r="F17" s="250" t="s">
        <v>347</v>
      </c>
      <c r="G17" s="250" t="s">
        <v>811</v>
      </c>
    </row>
    <row r="18" spans="1:7" ht="38.25">
      <c r="A18" s="268" t="s">
        <v>812</v>
      </c>
      <c r="B18" s="250" t="s">
        <v>90</v>
      </c>
      <c r="C18" s="250"/>
      <c r="D18" s="250"/>
      <c r="E18" s="250"/>
      <c r="F18" s="429">
        <f>F408</f>
        <v>14577466.899999999</v>
      </c>
      <c r="G18" s="429">
        <f>G408</f>
        <v>14462605.27</v>
      </c>
    </row>
    <row r="19" spans="1:7" ht="15">
      <c r="A19" s="251" t="s">
        <v>42</v>
      </c>
      <c r="B19" s="252" t="s">
        <v>90</v>
      </c>
      <c r="C19" s="250" t="s">
        <v>43</v>
      </c>
      <c r="D19" s="250"/>
      <c r="E19" s="250"/>
      <c r="F19" s="253">
        <f>F20+F36+F76+F82+F88</f>
        <v>6804329.6399999997</v>
      </c>
      <c r="G19" s="253">
        <f>G20+G36+G76+G82+G88</f>
        <v>6722323.4100000001</v>
      </c>
    </row>
    <row r="20" spans="1:7" ht="38.25">
      <c r="A20" s="254" t="s">
        <v>349</v>
      </c>
      <c r="B20" s="252" t="s">
        <v>90</v>
      </c>
      <c r="C20" s="252" t="s">
        <v>45</v>
      </c>
      <c r="D20" s="252"/>
      <c r="E20" s="252" t="s">
        <v>39</v>
      </c>
      <c r="F20" s="255">
        <f t="shared" ref="F20:G25" si="0">F21</f>
        <v>1793531</v>
      </c>
      <c r="G20" s="255">
        <f t="shared" si="0"/>
        <v>1793531</v>
      </c>
    </row>
    <row r="21" spans="1:7" ht="25.5">
      <c r="A21" s="256" t="s">
        <v>197</v>
      </c>
      <c r="B21" s="252" t="s">
        <v>90</v>
      </c>
      <c r="C21" s="252" t="s">
        <v>45</v>
      </c>
      <c r="D21" s="252" t="s">
        <v>591</v>
      </c>
      <c r="E21" s="252"/>
      <c r="F21" s="255">
        <f t="shared" si="0"/>
        <v>1793531</v>
      </c>
      <c r="G21" s="255">
        <f t="shared" si="0"/>
        <v>1793531</v>
      </c>
    </row>
    <row r="22" spans="1:7" ht="25.5">
      <c r="A22" s="256" t="s">
        <v>351</v>
      </c>
      <c r="B22" s="252" t="s">
        <v>90</v>
      </c>
      <c r="C22" s="252" t="s">
        <v>45</v>
      </c>
      <c r="D22" s="252" t="s">
        <v>352</v>
      </c>
      <c r="E22" s="252"/>
      <c r="F22" s="255">
        <f t="shared" si="0"/>
        <v>1793531</v>
      </c>
      <c r="G22" s="255">
        <f t="shared" si="0"/>
        <v>1793531</v>
      </c>
    </row>
    <row r="23" spans="1:7" ht="25.5">
      <c r="A23" s="257" t="s">
        <v>353</v>
      </c>
      <c r="B23" s="258" t="s">
        <v>90</v>
      </c>
      <c r="C23" s="258" t="s">
        <v>45</v>
      </c>
      <c r="D23" s="258" t="s">
        <v>354</v>
      </c>
      <c r="E23" s="258"/>
      <c r="F23" s="259">
        <f t="shared" si="0"/>
        <v>1793531</v>
      </c>
      <c r="G23" s="259">
        <f t="shared" si="0"/>
        <v>1793531</v>
      </c>
    </row>
    <row r="24" spans="1:7" ht="25.5" hidden="1">
      <c r="A24" s="256" t="s">
        <v>143</v>
      </c>
      <c r="B24" s="252" t="s">
        <v>90</v>
      </c>
      <c r="C24" s="252" t="s">
        <v>45</v>
      </c>
      <c r="D24" s="252" t="s">
        <v>355</v>
      </c>
      <c r="E24" s="252"/>
      <c r="F24" s="255">
        <f t="shared" si="0"/>
        <v>1793531</v>
      </c>
      <c r="G24" s="255">
        <f t="shared" si="0"/>
        <v>1793531</v>
      </c>
    </row>
    <row r="25" spans="1:7" ht="63.75" hidden="1">
      <c r="A25" s="256" t="s">
        <v>190</v>
      </c>
      <c r="B25" s="252" t="s">
        <v>90</v>
      </c>
      <c r="C25" s="252" t="s">
        <v>45</v>
      </c>
      <c r="D25" s="252" t="s">
        <v>356</v>
      </c>
      <c r="E25" s="252" t="s">
        <v>192</v>
      </c>
      <c r="F25" s="255">
        <f t="shared" si="0"/>
        <v>1793531</v>
      </c>
      <c r="G25" s="255">
        <f t="shared" si="0"/>
        <v>1793531</v>
      </c>
    </row>
    <row r="26" spans="1:7" ht="25.5">
      <c r="A26" s="257" t="s">
        <v>357</v>
      </c>
      <c r="B26" s="258" t="s">
        <v>90</v>
      </c>
      <c r="C26" s="258" t="s">
        <v>45</v>
      </c>
      <c r="D26" s="258" t="s">
        <v>356</v>
      </c>
      <c r="E26" s="258" t="s">
        <v>358</v>
      </c>
      <c r="F26" s="259">
        <f t="shared" ref="F26:G26" si="1">F27+F30+F34</f>
        <v>1793531</v>
      </c>
      <c r="G26" s="259">
        <f t="shared" si="1"/>
        <v>1793531</v>
      </c>
    </row>
    <row r="27" spans="1:7" ht="25.5">
      <c r="A27" s="257" t="s">
        <v>359</v>
      </c>
      <c r="B27" s="258" t="s">
        <v>90</v>
      </c>
      <c r="C27" s="258" t="s">
        <v>45</v>
      </c>
      <c r="D27" s="258" t="s">
        <v>356</v>
      </c>
      <c r="E27" s="258" t="s">
        <v>360</v>
      </c>
      <c r="F27" s="259">
        <v>1379839</v>
      </c>
      <c r="G27" s="259">
        <v>1379839</v>
      </c>
    </row>
    <row r="28" spans="1:7" ht="15" hidden="1">
      <c r="A28" s="260" t="s">
        <v>361</v>
      </c>
      <c r="B28" s="258" t="s">
        <v>90</v>
      </c>
      <c r="C28" s="258" t="s">
        <v>45</v>
      </c>
      <c r="D28" s="258" t="s">
        <v>356</v>
      </c>
      <c r="E28" s="258" t="s">
        <v>360</v>
      </c>
      <c r="F28" s="259">
        <v>1013668.28</v>
      </c>
      <c r="G28" s="259">
        <v>1013668.28</v>
      </c>
    </row>
    <row r="29" spans="1:7" ht="25.5" hidden="1">
      <c r="A29" s="261" t="s">
        <v>362</v>
      </c>
      <c r="B29" s="258" t="s">
        <v>90</v>
      </c>
      <c r="C29" s="262" t="s">
        <v>45</v>
      </c>
      <c r="D29" s="258" t="s">
        <v>356</v>
      </c>
      <c r="E29" s="262" t="s">
        <v>360</v>
      </c>
      <c r="F29" s="263">
        <v>10000</v>
      </c>
      <c r="G29" s="263">
        <v>10000</v>
      </c>
    </row>
    <row r="30" spans="1:7" ht="38.25">
      <c r="A30" s="260" t="s">
        <v>363</v>
      </c>
      <c r="B30" s="258" t="s">
        <v>90</v>
      </c>
      <c r="C30" s="258" t="s">
        <v>45</v>
      </c>
      <c r="D30" s="258" t="s">
        <v>364</v>
      </c>
      <c r="E30" s="258" t="s">
        <v>365</v>
      </c>
      <c r="F30" s="259">
        <v>0</v>
      </c>
      <c r="G30" s="259">
        <v>0</v>
      </c>
    </row>
    <row r="31" spans="1:7" ht="25.5" hidden="1">
      <c r="A31" s="261" t="s">
        <v>366</v>
      </c>
      <c r="B31" s="258" t="s">
        <v>90</v>
      </c>
      <c r="C31" s="262" t="s">
        <v>45</v>
      </c>
      <c r="D31" s="258" t="s">
        <v>364</v>
      </c>
      <c r="E31" s="262" t="s">
        <v>365</v>
      </c>
      <c r="F31" s="263">
        <v>1000</v>
      </c>
      <c r="G31" s="263">
        <v>1000</v>
      </c>
    </row>
    <row r="32" spans="1:7" ht="52.5" hidden="1" customHeight="1">
      <c r="A32" s="261" t="s">
        <v>367</v>
      </c>
      <c r="B32" s="258" t="s">
        <v>90</v>
      </c>
      <c r="C32" s="262" t="s">
        <v>45</v>
      </c>
      <c r="D32" s="258" t="s">
        <v>364</v>
      </c>
      <c r="E32" s="262" t="s">
        <v>365</v>
      </c>
      <c r="F32" s="263">
        <v>2000</v>
      </c>
      <c r="G32" s="263">
        <v>2000</v>
      </c>
    </row>
    <row r="33" spans="1:7" ht="15" hidden="1">
      <c r="A33" s="261" t="s">
        <v>368</v>
      </c>
      <c r="B33" s="258" t="s">
        <v>90</v>
      </c>
      <c r="C33" s="262" t="s">
        <v>45</v>
      </c>
      <c r="D33" s="258" t="s">
        <v>364</v>
      </c>
      <c r="E33" s="262" t="s">
        <v>365</v>
      </c>
      <c r="F33" s="263">
        <v>5000</v>
      </c>
      <c r="G33" s="263">
        <v>5000</v>
      </c>
    </row>
    <row r="34" spans="1:7" ht="51">
      <c r="A34" s="257" t="s">
        <v>369</v>
      </c>
      <c r="B34" s="258" t="s">
        <v>90</v>
      </c>
      <c r="C34" s="262" t="s">
        <v>45</v>
      </c>
      <c r="D34" s="262" t="s">
        <v>356</v>
      </c>
      <c r="E34" s="262" t="s">
        <v>370</v>
      </c>
      <c r="F34" s="263">
        <v>413692</v>
      </c>
      <c r="G34" s="263">
        <v>413692</v>
      </c>
    </row>
    <row r="35" spans="1:7" ht="15" hidden="1">
      <c r="A35" s="260" t="s">
        <v>371</v>
      </c>
      <c r="B35" s="252" t="s">
        <v>90</v>
      </c>
      <c r="C35" s="258" t="s">
        <v>45</v>
      </c>
      <c r="D35" s="258" t="s">
        <v>356</v>
      </c>
      <c r="E35" s="258" t="s">
        <v>370</v>
      </c>
      <c r="F35" s="259">
        <v>309000</v>
      </c>
      <c r="G35" s="259">
        <v>309000</v>
      </c>
    </row>
    <row r="36" spans="1:7" ht="51">
      <c r="A36" s="254" t="s">
        <v>886</v>
      </c>
      <c r="B36" s="252" t="s">
        <v>90</v>
      </c>
      <c r="C36" s="252" t="s">
        <v>46</v>
      </c>
      <c r="D36" s="252"/>
      <c r="E36" s="252" t="s">
        <v>39</v>
      </c>
      <c r="F36" s="255">
        <f t="shared" ref="F36:G38" si="2">F37</f>
        <v>3984995.6399999997</v>
      </c>
      <c r="G36" s="255">
        <f t="shared" si="2"/>
        <v>4773539.41</v>
      </c>
    </row>
    <row r="37" spans="1:7" ht="25.5">
      <c r="A37" s="256" t="s">
        <v>197</v>
      </c>
      <c r="B37" s="252" t="s">
        <v>90</v>
      </c>
      <c r="C37" s="252" t="s">
        <v>46</v>
      </c>
      <c r="D37" s="252" t="s">
        <v>350</v>
      </c>
      <c r="E37" s="252"/>
      <c r="F37" s="255">
        <f t="shared" si="2"/>
        <v>3984995.6399999997</v>
      </c>
      <c r="G37" s="255">
        <f t="shared" si="2"/>
        <v>4773539.41</v>
      </c>
    </row>
    <row r="38" spans="1:7" ht="25.5">
      <c r="A38" s="256" t="s">
        <v>351</v>
      </c>
      <c r="B38" s="252" t="s">
        <v>90</v>
      </c>
      <c r="C38" s="252" t="s">
        <v>46</v>
      </c>
      <c r="D38" s="252" t="s">
        <v>372</v>
      </c>
      <c r="E38" s="252"/>
      <c r="F38" s="255">
        <f t="shared" si="2"/>
        <v>3984995.6399999997</v>
      </c>
      <c r="G38" s="255">
        <f t="shared" si="2"/>
        <v>4773539.41</v>
      </c>
    </row>
    <row r="39" spans="1:7" ht="34.5" customHeight="1">
      <c r="A39" s="257" t="s">
        <v>373</v>
      </c>
      <c r="B39" s="258" t="s">
        <v>90</v>
      </c>
      <c r="C39" s="258" t="s">
        <v>46</v>
      </c>
      <c r="D39" s="258" t="s">
        <v>374</v>
      </c>
      <c r="E39" s="258"/>
      <c r="F39" s="259">
        <f t="shared" ref="F39:G39" si="3">F40+F51+F67</f>
        <v>3984995.6399999997</v>
      </c>
      <c r="G39" s="259">
        <f t="shared" si="3"/>
        <v>4773539.41</v>
      </c>
    </row>
    <row r="40" spans="1:7" ht="21" hidden="1" customHeight="1">
      <c r="A40" s="256" t="s">
        <v>190</v>
      </c>
      <c r="B40" s="252" t="s">
        <v>90</v>
      </c>
      <c r="C40" s="249" t="s">
        <v>46</v>
      </c>
      <c r="D40" s="249" t="s">
        <v>375</v>
      </c>
      <c r="E40" s="249" t="s">
        <v>192</v>
      </c>
      <c r="F40" s="255">
        <f t="shared" ref="F40:G40" si="4">F41</f>
        <v>3652187.88</v>
      </c>
      <c r="G40" s="255">
        <f t="shared" si="4"/>
        <v>4542509.41</v>
      </c>
    </row>
    <row r="41" spans="1:7" ht="18.75" customHeight="1">
      <c r="A41" s="257" t="s">
        <v>357</v>
      </c>
      <c r="B41" s="258" t="s">
        <v>90</v>
      </c>
      <c r="C41" s="258" t="s">
        <v>46</v>
      </c>
      <c r="D41" s="262" t="s">
        <v>375</v>
      </c>
      <c r="E41" s="262" t="s">
        <v>358</v>
      </c>
      <c r="F41" s="259">
        <f t="shared" ref="F41:G41" si="5">F42+F45+F49</f>
        <v>3652187.88</v>
      </c>
      <c r="G41" s="259">
        <f t="shared" si="5"/>
        <v>4542509.41</v>
      </c>
    </row>
    <row r="42" spans="1:7" ht="25.5">
      <c r="A42" s="257" t="s">
        <v>359</v>
      </c>
      <c r="B42" s="258" t="s">
        <v>90</v>
      </c>
      <c r="C42" s="262" t="s">
        <v>46</v>
      </c>
      <c r="D42" s="262" t="s">
        <v>375</v>
      </c>
      <c r="E42" s="258" t="s">
        <v>360</v>
      </c>
      <c r="F42" s="259">
        <v>2852708.88</v>
      </c>
      <c r="G42" s="259">
        <v>3687227.64</v>
      </c>
    </row>
    <row r="43" spans="1:7" ht="15" hidden="1">
      <c r="A43" s="260" t="s">
        <v>361</v>
      </c>
      <c r="B43" s="258" t="s">
        <v>90</v>
      </c>
      <c r="C43" s="258" t="s">
        <v>46</v>
      </c>
      <c r="D43" s="262" t="s">
        <v>375</v>
      </c>
      <c r="E43" s="258" t="s">
        <v>360</v>
      </c>
      <c r="F43" s="259">
        <v>1900000</v>
      </c>
      <c r="G43" s="259">
        <v>1845000</v>
      </c>
    </row>
    <row r="44" spans="1:7" ht="25.5" hidden="1">
      <c r="A44" s="261" t="s">
        <v>362</v>
      </c>
      <c r="B44" s="258" t="s">
        <v>90</v>
      </c>
      <c r="C44" s="262" t="s">
        <v>46</v>
      </c>
      <c r="D44" s="262" t="s">
        <v>375</v>
      </c>
      <c r="E44" s="262" t="s">
        <v>360</v>
      </c>
      <c r="F44" s="263">
        <v>10000</v>
      </c>
      <c r="G44" s="263">
        <v>5000</v>
      </c>
    </row>
    <row r="45" spans="1:7" ht="38.25">
      <c r="A45" s="260" t="s">
        <v>363</v>
      </c>
      <c r="B45" s="258" t="s">
        <v>90</v>
      </c>
      <c r="C45" s="262" t="s">
        <v>46</v>
      </c>
      <c r="D45" s="262" t="s">
        <v>376</v>
      </c>
      <c r="E45" s="262" t="s">
        <v>365</v>
      </c>
      <c r="F45" s="259">
        <v>0</v>
      </c>
      <c r="G45" s="259">
        <v>0</v>
      </c>
    </row>
    <row r="46" spans="1:7" ht="25.5" hidden="1">
      <c r="A46" s="261" t="s">
        <v>366</v>
      </c>
      <c r="B46" s="258" t="s">
        <v>90</v>
      </c>
      <c r="C46" s="262" t="s">
        <v>46</v>
      </c>
      <c r="D46" s="262" t="s">
        <v>376</v>
      </c>
      <c r="E46" s="262" t="s">
        <v>365</v>
      </c>
      <c r="F46" s="263">
        <v>1000</v>
      </c>
      <c r="G46" s="263">
        <v>1000</v>
      </c>
    </row>
    <row r="47" spans="1:7" ht="17.25" hidden="1" customHeight="1">
      <c r="A47" s="261" t="s">
        <v>367</v>
      </c>
      <c r="B47" s="258" t="s">
        <v>90</v>
      </c>
      <c r="C47" s="262" t="s">
        <v>46</v>
      </c>
      <c r="D47" s="262" t="s">
        <v>376</v>
      </c>
      <c r="E47" s="262" t="s">
        <v>365</v>
      </c>
      <c r="F47" s="263">
        <v>1000</v>
      </c>
      <c r="G47" s="263">
        <v>1000</v>
      </c>
    </row>
    <row r="48" spans="1:7" ht="15" hidden="1">
      <c r="A48" s="261" t="s">
        <v>368</v>
      </c>
      <c r="B48" s="258" t="s">
        <v>90</v>
      </c>
      <c r="C48" s="262" t="s">
        <v>46</v>
      </c>
      <c r="D48" s="262" t="s">
        <v>376</v>
      </c>
      <c r="E48" s="262" t="s">
        <v>365</v>
      </c>
      <c r="F48" s="263">
        <v>1000</v>
      </c>
      <c r="G48" s="263">
        <v>1000</v>
      </c>
    </row>
    <row r="49" spans="1:7" ht="51">
      <c r="A49" s="257" t="s">
        <v>369</v>
      </c>
      <c r="B49" s="258" t="s">
        <v>90</v>
      </c>
      <c r="C49" s="262" t="s">
        <v>46</v>
      </c>
      <c r="D49" s="262" t="s">
        <v>375</v>
      </c>
      <c r="E49" s="262" t="s">
        <v>370</v>
      </c>
      <c r="F49" s="263">
        <v>799479</v>
      </c>
      <c r="G49" s="263">
        <v>855281.77</v>
      </c>
    </row>
    <row r="50" spans="1:7" ht="15" hidden="1">
      <c r="A50" s="260" t="s">
        <v>371</v>
      </c>
      <c r="B50" s="258" t="s">
        <v>90</v>
      </c>
      <c r="C50" s="258" t="s">
        <v>46</v>
      </c>
      <c r="D50" s="262" t="s">
        <v>375</v>
      </c>
      <c r="E50" s="258" t="s">
        <v>370</v>
      </c>
      <c r="F50" s="259">
        <v>504392.42</v>
      </c>
      <c r="G50" s="259">
        <v>504392.42</v>
      </c>
    </row>
    <row r="51" spans="1:7" ht="25.5" hidden="1">
      <c r="A51" s="257" t="s">
        <v>146</v>
      </c>
      <c r="B51" s="258" t="s">
        <v>90</v>
      </c>
      <c r="C51" s="258" t="s">
        <v>46</v>
      </c>
      <c r="D51" s="262" t="s">
        <v>376</v>
      </c>
      <c r="E51" s="258"/>
      <c r="F51" s="259">
        <f t="shared" ref="F51:G51" si="6">F52</f>
        <v>317807.76</v>
      </c>
      <c r="G51" s="259">
        <f t="shared" si="6"/>
        <v>216030</v>
      </c>
    </row>
    <row r="52" spans="1:7" ht="25.5">
      <c r="A52" s="257" t="s">
        <v>142</v>
      </c>
      <c r="B52" s="258" t="s">
        <v>90</v>
      </c>
      <c r="C52" s="258" t="s">
        <v>46</v>
      </c>
      <c r="D52" s="262" t="s">
        <v>376</v>
      </c>
      <c r="E52" s="258" t="s">
        <v>194</v>
      </c>
      <c r="F52" s="259">
        <f>F53+F66</f>
        <v>317807.76</v>
      </c>
      <c r="G52" s="259">
        <f>G53+G66</f>
        <v>216030</v>
      </c>
    </row>
    <row r="53" spans="1:7" ht="15">
      <c r="A53" s="261" t="s">
        <v>377</v>
      </c>
      <c r="B53" s="258" t="s">
        <v>90</v>
      </c>
      <c r="C53" s="258" t="s">
        <v>46</v>
      </c>
      <c r="D53" s="262" t="s">
        <v>376</v>
      </c>
      <c r="E53" s="258" t="s">
        <v>378</v>
      </c>
      <c r="F53" s="259">
        <v>189807.76</v>
      </c>
      <c r="G53" s="259">
        <v>88030</v>
      </c>
    </row>
    <row r="54" spans="1:7" ht="33.75" hidden="1" customHeight="1">
      <c r="A54" s="260" t="s">
        <v>379</v>
      </c>
      <c r="B54" s="258" t="s">
        <v>90</v>
      </c>
      <c r="C54" s="258" t="s">
        <v>46</v>
      </c>
      <c r="D54" s="262" t="s">
        <v>376</v>
      </c>
      <c r="E54" s="258" t="s">
        <v>378</v>
      </c>
      <c r="F54" s="259">
        <v>70000</v>
      </c>
      <c r="G54" s="259">
        <v>70000</v>
      </c>
    </row>
    <row r="55" spans="1:7" ht="15" hidden="1">
      <c r="A55" s="260" t="s">
        <v>380</v>
      </c>
      <c r="B55" s="258" t="s">
        <v>90</v>
      </c>
      <c r="C55" s="258" t="s">
        <v>46</v>
      </c>
      <c r="D55" s="262" t="s">
        <v>376</v>
      </c>
      <c r="E55" s="258" t="s">
        <v>378</v>
      </c>
      <c r="F55" s="259">
        <v>30000</v>
      </c>
      <c r="G55" s="259">
        <v>30000</v>
      </c>
    </row>
    <row r="56" spans="1:7" ht="15" hidden="1">
      <c r="A56" s="261" t="s">
        <v>381</v>
      </c>
      <c r="B56" s="258" t="s">
        <v>90</v>
      </c>
      <c r="C56" s="258" t="s">
        <v>46</v>
      </c>
      <c r="D56" s="262" t="s">
        <v>376</v>
      </c>
      <c r="E56" s="258" t="s">
        <v>378</v>
      </c>
      <c r="F56" s="259"/>
      <c r="G56" s="259"/>
    </row>
    <row r="57" spans="1:7" ht="15" hidden="1">
      <c r="A57" s="260" t="s">
        <v>382</v>
      </c>
      <c r="B57" s="258" t="s">
        <v>90</v>
      </c>
      <c r="C57" s="258" t="s">
        <v>46</v>
      </c>
      <c r="D57" s="262" t="s">
        <v>376</v>
      </c>
      <c r="E57" s="258" t="s">
        <v>378</v>
      </c>
      <c r="F57" s="259">
        <v>10000</v>
      </c>
      <c r="G57" s="259">
        <v>10000</v>
      </c>
    </row>
    <row r="58" spans="1:7" ht="15" hidden="1">
      <c r="A58" s="260" t="s">
        <v>383</v>
      </c>
      <c r="B58" s="258" t="s">
        <v>90</v>
      </c>
      <c r="C58" s="258" t="s">
        <v>46</v>
      </c>
      <c r="D58" s="262" t="s">
        <v>376</v>
      </c>
      <c r="E58" s="258" t="s">
        <v>378</v>
      </c>
      <c r="F58" s="259">
        <v>80000</v>
      </c>
      <c r="G58" s="259">
        <v>50000</v>
      </c>
    </row>
    <row r="59" spans="1:7" ht="15" hidden="1">
      <c r="A59" s="260" t="s">
        <v>464</v>
      </c>
      <c r="B59" s="258" t="s">
        <v>90</v>
      </c>
      <c r="C59" s="258" t="s">
        <v>46</v>
      </c>
      <c r="D59" s="262" t="s">
        <v>376</v>
      </c>
      <c r="E59" s="258" t="s">
        <v>378</v>
      </c>
      <c r="F59" s="259">
        <v>200000</v>
      </c>
      <c r="G59" s="259">
        <v>100000</v>
      </c>
    </row>
    <row r="60" spans="1:7" ht="15" hidden="1">
      <c r="A60" s="264" t="s">
        <v>592</v>
      </c>
      <c r="B60" s="258" t="s">
        <v>90</v>
      </c>
      <c r="C60" s="258" t="s">
        <v>46</v>
      </c>
      <c r="D60" s="262" t="s">
        <v>376</v>
      </c>
      <c r="E60" s="258" t="s">
        <v>378</v>
      </c>
      <c r="F60" s="259">
        <v>280000</v>
      </c>
      <c r="G60" s="259">
        <v>200000</v>
      </c>
    </row>
    <row r="61" spans="1:7" ht="33.75" hidden="1" customHeight="1">
      <c r="A61" s="264" t="s">
        <v>385</v>
      </c>
      <c r="B61" s="258" t="s">
        <v>90</v>
      </c>
      <c r="C61" s="262" t="s">
        <v>46</v>
      </c>
      <c r="D61" s="262" t="s">
        <v>376</v>
      </c>
      <c r="E61" s="262" t="s">
        <v>378</v>
      </c>
      <c r="F61" s="259">
        <v>10000</v>
      </c>
      <c r="G61" s="259">
        <v>10000</v>
      </c>
    </row>
    <row r="62" spans="1:7" ht="26.25" hidden="1">
      <c r="A62" s="265" t="s">
        <v>387</v>
      </c>
      <c r="B62" s="258" t="s">
        <v>90</v>
      </c>
      <c r="C62" s="262" t="s">
        <v>46</v>
      </c>
      <c r="D62" s="262" t="s">
        <v>376</v>
      </c>
      <c r="E62" s="262" t="s">
        <v>378</v>
      </c>
      <c r="F62" s="259">
        <v>100000</v>
      </c>
      <c r="G62" s="259">
        <v>50000</v>
      </c>
    </row>
    <row r="63" spans="1:7" ht="26.25" hidden="1">
      <c r="A63" s="265" t="s">
        <v>388</v>
      </c>
      <c r="B63" s="258" t="s">
        <v>90</v>
      </c>
      <c r="C63" s="262" t="s">
        <v>46</v>
      </c>
      <c r="D63" s="262" t="s">
        <v>376</v>
      </c>
      <c r="E63" s="262" t="s">
        <v>378</v>
      </c>
      <c r="F63" s="259">
        <v>1000</v>
      </c>
      <c r="G63" s="259">
        <v>1000</v>
      </c>
    </row>
    <row r="64" spans="1:7" ht="26.25" hidden="1">
      <c r="A64" s="265" t="s">
        <v>389</v>
      </c>
      <c r="B64" s="258" t="s">
        <v>90</v>
      </c>
      <c r="C64" s="258" t="s">
        <v>46</v>
      </c>
      <c r="D64" s="262" t="s">
        <v>376</v>
      </c>
      <c r="E64" s="258" t="s">
        <v>378</v>
      </c>
      <c r="F64" s="259">
        <v>1000</v>
      </c>
      <c r="G64" s="259">
        <v>1000</v>
      </c>
    </row>
    <row r="65" spans="1:7" ht="76.5" hidden="1">
      <c r="A65" s="272" t="s">
        <v>147</v>
      </c>
      <c r="B65" s="258" t="s">
        <v>90</v>
      </c>
      <c r="C65" s="258"/>
      <c r="D65" s="262"/>
      <c r="E65" s="258"/>
      <c r="F65" s="259"/>
      <c r="G65" s="259"/>
    </row>
    <row r="66" spans="1:7" ht="15">
      <c r="A66" s="272" t="s">
        <v>628</v>
      </c>
      <c r="B66" s="258" t="s">
        <v>90</v>
      </c>
      <c r="C66" s="258" t="s">
        <v>46</v>
      </c>
      <c r="D66" s="322" t="s">
        <v>376</v>
      </c>
      <c r="E66" s="258" t="s">
        <v>617</v>
      </c>
      <c r="F66" s="259">
        <v>128000</v>
      </c>
      <c r="G66" s="259">
        <v>128000</v>
      </c>
    </row>
    <row r="67" spans="1:7" ht="15">
      <c r="A67" s="272" t="s">
        <v>145</v>
      </c>
      <c r="B67" s="258" t="s">
        <v>90</v>
      </c>
      <c r="C67" s="258" t="s">
        <v>46</v>
      </c>
      <c r="D67" s="258" t="s">
        <v>390</v>
      </c>
      <c r="E67" s="258" t="s">
        <v>207</v>
      </c>
      <c r="F67" s="259">
        <f t="shared" ref="F67:G67" si="7">F68+F71</f>
        <v>15000</v>
      </c>
      <c r="G67" s="259">
        <f t="shared" si="7"/>
        <v>15000</v>
      </c>
    </row>
    <row r="68" spans="1:7" ht="15" hidden="1">
      <c r="A68" s="260" t="s">
        <v>593</v>
      </c>
      <c r="B68" s="258" t="s">
        <v>90</v>
      </c>
      <c r="C68" s="258" t="s">
        <v>46</v>
      </c>
      <c r="D68" s="258" t="s">
        <v>390</v>
      </c>
      <c r="E68" s="258" t="s">
        <v>594</v>
      </c>
      <c r="F68" s="259">
        <f t="shared" ref="F68:G68" si="8">F69</f>
        <v>0</v>
      </c>
      <c r="G68" s="259">
        <f t="shared" si="8"/>
        <v>0</v>
      </c>
    </row>
    <row r="69" spans="1:7" ht="38.25">
      <c r="A69" s="315" t="s">
        <v>595</v>
      </c>
      <c r="B69" s="258" t="s">
        <v>90</v>
      </c>
      <c r="C69" s="258" t="s">
        <v>46</v>
      </c>
      <c r="D69" s="258" t="s">
        <v>390</v>
      </c>
      <c r="E69" s="258" t="s">
        <v>596</v>
      </c>
      <c r="F69" s="259">
        <v>0</v>
      </c>
      <c r="G69" s="259">
        <v>0</v>
      </c>
    </row>
    <row r="70" spans="1:7" ht="25.5" hidden="1">
      <c r="A70" s="261" t="s">
        <v>389</v>
      </c>
      <c r="B70" s="258" t="s">
        <v>90</v>
      </c>
      <c r="C70" s="258" t="s">
        <v>46</v>
      </c>
      <c r="D70" s="258" t="s">
        <v>390</v>
      </c>
      <c r="E70" s="258" t="s">
        <v>596</v>
      </c>
      <c r="F70" s="259">
        <v>1000</v>
      </c>
      <c r="G70" s="259">
        <v>1000</v>
      </c>
    </row>
    <row r="71" spans="1:7" ht="15" hidden="1">
      <c r="A71" s="264" t="s">
        <v>206</v>
      </c>
      <c r="B71" s="258" t="s">
        <v>90</v>
      </c>
      <c r="C71" s="258" t="s">
        <v>46</v>
      </c>
      <c r="D71" s="258" t="s">
        <v>390</v>
      </c>
      <c r="E71" s="258" t="s">
        <v>391</v>
      </c>
      <c r="F71" s="259">
        <f>F72+F74+F75</f>
        <v>15000</v>
      </c>
      <c r="G71" s="259">
        <f>G72+G74+G75</f>
        <v>15000</v>
      </c>
    </row>
    <row r="72" spans="1:7" ht="31.5" customHeight="1">
      <c r="A72" s="260" t="s">
        <v>392</v>
      </c>
      <c r="B72" s="258" t="s">
        <v>90</v>
      </c>
      <c r="C72" s="258" t="s">
        <v>46</v>
      </c>
      <c r="D72" s="258" t="s">
        <v>390</v>
      </c>
      <c r="E72" s="258" t="s">
        <v>393</v>
      </c>
      <c r="F72" s="259">
        <v>0</v>
      </c>
      <c r="G72" s="259">
        <v>0</v>
      </c>
    </row>
    <row r="73" spans="1:7" ht="31.5" hidden="1" customHeight="1">
      <c r="A73" s="264" t="s">
        <v>394</v>
      </c>
      <c r="B73" s="258" t="s">
        <v>90</v>
      </c>
      <c r="C73" s="262" t="s">
        <v>46</v>
      </c>
      <c r="D73" s="258" t="s">
        <v>390</v>
      </c>
      <c r="E73" s="262" t="s">
        <v>393</v>
      </c>
      <c r="F73" s="259">
        <v>1000</v>
      </c>
      <c r="G73" s="259">
        <v>1000</v>
      </c>
    </row>
    <row r="74" spans="1:7" ht="33.75" customHeight="1">
      <c r="A74" s="266" t="s">
        <v>395</v>
      </c>
      <c r="B74" s="258" t="s">
        <v>90</v>
      </c>
      <c r="C74" s="262" t="s">
        <v>46</v>
      </c>
      <c r="D74" s="262" t="s">
        <v>390</v>
      </c>
      <c r="E74" s="262" t="s">
        <v>396</v>
      </c>
      <c r="F74" s="259">
        <v>15000</v>
      </c>
      <c r="G74" s="259">
        <v>15000</v>
      </c>
    </row>
    <row r="75" spans="1:7" ht="15">
      <c r="A75" s="260" t="s">
        <v>397</v>
      </c>
      <c r="B75" s="258" t="s">
        <v>90</v>
      </c>
      <c r="C75" s="262" t="s">
        <v>46</v>
      </c>
      <c r="D75" s="262" t="s">
        <v>390</v>
      </c>
      <c r="E75" s="262" t="s">
        <v>398</v>
      </c>
      <c r="F75" s="259">
        <v>0</v>
      </c>
      <c r="G75" s="259">
        <v>0</v>
      </c>
    </row>
    <row r="76" spans="1:7" ht="38.25">
      <c r="A76" s="254" t="s">
        <v>402</v>
      </c>
      <c r="B76" s="252" t="s">
        <v>90</v>
      </c>
      <c r="C76" s="252" t="s">
        <v>48</v>
      </c>
      <c r="D76" s="252" t="s">
        <v>403</v>
      </c>
      <c r="E76" s="252" t="s">
        <v>403</v>
      </c>
      <c r="F76" s="255">
        <f>F77+F79</f>
        <v>1018103</v>
      </c>
      <c r="G76" s="255">
        <f>G77+G79</f>
        <v>147553</v>
      </c>
    </row>
    <row r="77" spans="1:7" ht="15">
      <c r="A77" s="261" t="s">
        <v>144</v>
      </c>
      <c r="B77" s="258" t="s">
        <v>90</v>
      </c>
      <c r="C77" s="258" t="s">
        <v>48</v>
      </c>
      <c r="D77" s="258" t="s">
        <v>404</v>
      </c>
      <c r="E77" s="258" t="s">
        <v>325</v>
      </c>
      <c r="F77" s="259">
        <f t="shared" ref="F77:G77" si="9">F78</f>
        <v>147553</v>
      </c>
      <c r="G77" s="259">
        <f t="shared" si="9"/>
        <v>147553</v>
      </c>
    </row>
    <row r="78" spans="1:7" ht="15">
      <c r="A78" s="261" t="s">
        <v>159</v>
      </c>
      <c r="B78" s="258" t="s">
        <v>90</v>
      </c>
      <c r="C78" s="258" t="s">
        <v>48</v>
      </c>
      <c r="D78" s="258" t="s">
        <v>404</v>
      </c>
      <c r="E78" s="258" t="s">
        <v>405</v>
      </c>
      <c r="F78" s="259">
        <v>147553</v>
      </c>
      <c r="G78" s="259">
        <v>147553</v>
      </c>
    </row>
    <row r="79" spans="1:7" ht="15">
      <c r="A79" s="261" t="s">
        <v>144</v>
      </c>
      <c r="B79" s="258" t="s">
        <v>90</v>
      </c>
      <c r="C79" s="258" t="s">
        <v>48</v>
      </c>
      <c r="D79" s="258" t="s">
        <v>407</v>
      </c>
      <c r="E79" s="258" t="s">
        <v>325</v>
      </c>
      <c r="F79" s="259">
        <f t="shared" ref="F79:G79" si="10">F80</f>
        <v>870550</v>
      </c>
      <c r="G79" s="259">
        <f t="shared" si="10"/>
        <v>0</v>
      </c>
    </row>
    <row r="80" spans="1:7" ht="15">
      <c r="A80" s="261" t="s">
        <v>159</v>
      </c>
      <c r="B80" s="258" t="s">
        <v>90</v>
      </c>
      <c r="C80" s="258" t="s">
        <v>48</v>
      </c>
      <c r="D80" s="258" t="s">
        <v>407</v>
      </c>
      <c r="E80" s="258" t="s">
        <v>405</v>
      </c>
      <c r="F80" s="259">
        <v>870550</v>
      </c>
      <c r="G80" s="259">
        <v>0</v>
      </c>
    </row>
    <row r="81" spans="1:7" ht="25.5" hidden="1">
      <c r="A81" s="260" t="s">
        <v>406</v>
      </c>
      <c r="B81" s="252" t="s">
        <v>90</v>
      </c>
      <c r="C81" s="258" t="s">
        <v>48</v>
      </c>
      <c r="D81" s="258" t="s">
        <v>407</v>
      </c>
      <c r="E81" s="258" t="s">
        <v>405</v>
      </c>
      <c r="F81" s="259">
        <v>627062.5</v>
      </c>
      <c r="G81" s="259">
        <v>627062.5</v>
      </c>
    </row>
    <row r="82" spans="1:7" ht="15">
      <c r="A82" s="254" t="s">
        <v>413</v>
      </c>
      <c r="B82" s="252" t="s">
        <v>90</v>
      </c>
      <c r="C82" s="252" t="s">
        <v>50</v>
      </c>
      <c r="D82" s="252"/>
      <c r="E82" s="252" t="s">
        <v>39</v>
      </c>
      <c r="F82" s="255">
        <f t="shared" ref="F82:G85" si="11">F83</f>
        <v>7000</v>
      </c>
      <c r="G82" s="255">
        <f t="shared" si="11"/>
        <v>7000</v>
      </c>
    </row>
    <row r="83" spans="1:7" ht="15" hidden="1">
      <c r="A83" s="261" t="s">
        <v>141</v>
      </c>
      <c r="B83" s="258" t="s">
        <v>90</v>
      </c>
      <c r="C83" s="258" t="s">
        <v>50</v>
      </c>
      <c r="D83" s="262" t="s">
        <v>139</v>
      </c>
      <c r="E83" s="258"/>
      <c r="F83" s="259">
        <f t="shared" si="11"/>
        <v>7000</v>
      </c>
      <c r="G83" s="259">
        <f t="shared" si="11"/>
        <v>7000</v>
      </c>
    </row>
    <row r="84" spans="1:7" ht="25.5" hidden="1">
      <c r="A84" s="257" t="s">
        <v>414</v>
      </c>
      <c r="B84" s="258" t="s">
        <v>90</v>
      </c>
      <c r="C84" s="262" t="s">
        <v>50</v>
      </c>
      <c r="D84" s="262" t="s">
        <v>415</v>
      </c>
      <c r="E84" s="258"/>
      <c r="F84" s="259">
        <f t="shared" si="11"/>
        <v>7000</v>
      </c>
      <c r="G84" s="259">
        <f t="shared" si="11"/>
        <v>7000</v>
      </c>
    </row>
    <row r="85" spans="1:7" ht="15">
      <c r="A85" s="257" t="s">
        <v>145</v>
      </c>
      <c r="B85" s="258" t="s">
        <v>90</v>
      </c>
      <c r="C85" s="258" t="s">
        <v>50</v>
      </c>
      <c r="D85" s="262" t="s">
        <v>415</v>
      </c>
      <c r="E85" s="258" t="s">
        <v>207</v>
      </c>
      <c r="F85" s="259">
        <f t="shared" si="11"/>
        <v>7000</v>
      </c>
      <c r="G85" s="259">
        <f t="shared" si="11"/>
        <v>7000</v>
      </c>
    </row>
    <row r="86" spans="1:7" ht="15">
      <c r="A86" s="257" t="s">
        <v>416</v>
      </c>
      <c r="B86" s="258" t="s">
        <v>90</v>
      </c>
      <c r="C86" s="258" t="s">
        <v>50</v>
      </c>
      <c r="D86" s="262" t="s">
        <v>415</v>
      </c>
      <c r="E86" s="258" t="s">
        <v>417</v>
      </c>
      <c r="F86" s="259">
        <v>7000</v>
      </c>
      <c r="G86" s="259">
        <v>7000</v>
      </c>
    </row>
    <row r="87" spans="1:7" ht="26.25" hidden="1">
      <c r="A87" s="265" t="s">
        <v>389</v>
      </c>
      <c r="B87" s="252" t="s">
        <v>90</v>
      </c>
      <c r="C87" s="258" t="s">
        <v>50</v>
      </c>
      <c r="D87" s="262" t="s">
        <v>415</v>
      </c>
      <c r="E87" s="258" t="s">
        <v>417</v>
      </c>
      <c r="F87" s="259">
        <v>5000</v>
      </c>
      <c r="G87" s="259">
        <v>5000</v>
      </c>
    </row>
    <row r="88" spans="1:7" ht="15">
      <c r="A88" s="269" t="s">
        <v>108</v>
      </c>
      <c r="B88" s="252" t="s">
        <v>90</v>
      </c>
      <c r="C88" s="252" t="s">
        <v>109</v>
      </c>
      <c r="D88" s="252" t="s">
        <v>403</v>
      </c>
      <c r="E88" s="252" t="s">
        <v>403</v>
      </c>
      <c r="F88" s="255">
        <f t="shared" ref="F88:G88" si="12">F89+F96</f>
        <v>700</v>
      </c>
      <c r="G88" s="255">
        <f t="shared" si="12"/>
        <v>700</v>
      </c>
    </row>
    <row r="89" spans="1:7" ht="15" hidden="1">
      <c r="A89" s="254" t="s">
        <v>141</v>
      </c>
      <c r="B89" s="252" t="s">
        <v>90</v>
      </c>
      <c r="C89" s="252" t="s">
        <v>109</v>
      </c>
      <c r="D89" s="252" t="s">
        <v>140</v>
      </c>
      <c r="E89" s="252"/>
      <c r="F89" s="255">
        <f t="shared" ref="F89:G93" si="13">F90</f>
        <v>700</v>
      </c>
      <c r="G89" s="255">
        <f t="shared" si="13"/>
        <v>700</v>
      </c>
    </row>
    <row r="90" spans="1:7" ht="102">
      <c r="A90" s="316" t="s">
        <v>114</v>
      </c>
      <c r="B90" s="258" t="s">
        <v>90</v>
      </c>
      <c r="C90" s="258" t="s">
        <v>109</v>
      </c>
      <c r="D90" s="258" t="s">
        <v>634</v>
      </c>
      <c r="E90" s="258"/>
      <c r="F90" s="259">
        <f t="shared" si="13"/>
        <v>700</v>
      </c>
      <c r="G90" s="259">
        <f t="shared" si="13"/>
        <v>700</v>
      </c>
    </row>
    <row r="91" spans="1:7" ht="25.5">
      <c r="A91" s="270" t="s">
        <v>418</v>
      </c>
      <c r="B91" s="258" t="s">
        <v>90</v>
      </c>
      <c r="C91" s="258" t="s">
        <v>109</v>
      </c>
      <c r="D91" s="258" t="s">
        <v>632</v>
      </c>
      <c r="E91" s="258" t="s">
        <v>194</v>
      </c>
      <c r="F91" s="259">
        <f t="shared" si="13"/>
        <v>700</v>
      </c>
      <c r="G91" s="259">
        <f t="shared" si="13"/>
        <v>700</v>
      </c>
    </row>
    <row r="92" spans="1:7" ht="25.5" hidden="1">
      <c r="A92" s="270" t="s">
        <v>419</v>
      </c>
      <c r="B92" s="258" t="s">
        <v>90</v>
      </c>
      <c r="C92" s="258" t="s">
        <v>109</v>
      </c>
      <c r="D92" s="258" t="s">
        <v>642</v>
      </c>
      <c r="E92" s="258" t="s">
        <v>420</v>
      </c>
      <c r="F92" s="259">
        <f t="shared" si="13"/>
        <v>700</v>
      </c>
      <c r="G92" s="259">
        <f t="shared" si="13"/>
        <v>700</v>
      </c>
    </row>
    <row r="93" spans="1:7" ht="15">
      <c r="A93" s="261" t="s">
        <v>377</v>
      </c>
      <c r="B93" s="258" t="s">
        <v>90</v>
      </c>
      <c r="C93" s="258" t="s">
        <v>109</v>
      </c>
      <c r="D93" s="258" t="s">
        <v>642</v>
      </c>
      <c r="E93" s="258" t="s">
        <v>378</v>
      </c>
      <c r="F93" s="259">
        <f t="shared" si="13"/>
        <v>700</v>
      </c>
      <c r="G93" s="259">
        <f t="shared" si="13"/>
        <v>700</v>
      </c>
    </row>
    <row r="94" spans="1:7" ht="25.5" hidden="1">
      <c r="A94" s="261" t="s">
        <v>389</v>
      </c>
      <c r="B94" s="258" t="s">
        <v>90</v>
      </c>
      <c r="C94" s="258" t="s">
        <v>109</v>
      </c>
      <c r="D94" s="258" t="s">
        <v>319</v>
      </c>
      <c r="E94" s="258" t="s">
        <v>378</v>
      </c>
      <c r="F94" s="259">
        <v>700</v>
      </c>
      <c r="G94" s="259">
        <v>700</v>
      </c>
    </row>
    <row r="95" spans="1:7" ht="25.5">
      <c r="A95" s="256" t="s">
        <v>197</v>
      </c>
      <c r="B95" s="252" t="s">
        <v>90</v>
      </c>
      <c r="C95" s="252" t="s">
        <v>109</v>
      </c>
      <c r="D95" s="252" t="s">
        <v>350</v>
      </c>
      <c r="E95" s="252"/>
      <c r="F95" s="255">
        <f t="shared" ref="F95:G100" si="14">F96</f>
        <v>0</v>
      </c>
      <c r="G95" s="255">
        <f t="shared" si="14"/>
        <v>0</v>
      </c>
    </row>
    <row r="96" spans="1:7" ht="26.25">
      <c r="A96" s="274" t="s">
        <v>209</v>
      </c>
      <c r="B96" s="252" t="s">
        <v>90</v>
      </c>
      <c r="C96" s="252" t="s">
        <v>109</v>
      </c>
      <c r="D96" s="252" t="s">
        <v>421</v>
      </c>
      <c r="E96" s="252"/>
      <c r="F96" s="255">
        <f t="shared" si="14"/>
        <v>0</v>
      </c>
      <c r="G96" s="255">
        <f t="shared" si="14"/>
        <v>0</v>
      </c>
    </row>
    <row r="97" spans="1:7" ht="26.25">
      <c r="A97" s="271" t="s">
        <v>422</v>
      </c>
      <c r="B97" s="258" t="s">
        <v>90</v>
      </c>
      <c r="C97" s="258" t="s">
        <v>109</v>
      </c>
      <c r="D97" s="258" t="s">
        <v>423</v>
      </c>
      <c r="E97" s="258"/>
      <c r="F97" s="259">
        <f t="shared" si="14"/>
        <v>0</v>
      </c>
      <c r="G97" s="259">
        <f t="shared" si="14"/>
        <v>0</v>
      </c>
    </row>
    <row r="98" spans="1:7" ht="76.5">
      <c r="A98" s="272" t="s">
        <v>597</v>
      </c>
      <c r="B98" s="258" t="s">
        <v>90</v>
      </c>
      <c r="C98" s="258" t="s">
        <v>109</v>
      </c>
      <c r="D98" s="258" t="s">
        <v>425</v>
      </c>
      <c r="E98" s="258"/>
      <c r="F98" s="259">
        <f t="shared" si="14"/>
        <v>0</v>
      </c>
      <c r="G98" s="259">
        <f t="shared" si="14"/>
        <v>0</v>
      </c>
    </row>
    <row r="99" spans="1:7" ht="25.5">
      <c r="A99" s="270" t="s">
        <v>418</v>
      </c>
      <c r="B99" s="258" t="s">
        <v>90</v>
      </c>
      <c r="C99" s="258" t="s">
        <v>109</v>
      </c>
      <c r="D99" s="258" t="s">
        <v>425</v>
      </c>
      <c r="E99" s="258" t="s">
        <v>194</v>
      </c>
      <c r="F99" s="259">
        <f t="shared" si="14"/>
        <v>0</v>
      </c>
      <c r="G99" s="259">
        <f t="shared" si="14"/>
        <v>0</v>
      </c>
    </row>
    <row r="100" spans="1:7" ht="25.5" hidden="1">
      <c r="A100" s="270" t="s">
        <v>419</v>
      </c>
      <c r="B100" s="258" t="s">
        <v>90</v>
      </c>
      <c r="C100" s="258" t="s">
        <v>109</v>
      </c>
      <c r="D100" s="258" t="s">
        <v>425</v>
      </c>
      <c r="E100" s="258" t="s">
        <v>420</v>
      </c>
      <c r="F100" s="259">
        <f t="shared" si="14"/>
        <v>0</v>
      </c>
      <c r="G100" s="259">
        <f t="shared" si="14"/>
        <v>0</v>
      </c>
    </row>
    <row r="101" spans="1:7" ht="15">
      <c r="A101" s="261" t="s">
        <v>377</v>
      </c>
      <c r="B101" s="258" t="s">
        <v>90</v>
      </c>
      <c r="C101" s="258" t="s">
        <v>109</v>
      </c>
      <c r="D101" s="258" t="s">
        <v>425</v>
      </c>
      <c r="E101" s="258" t="s">
        <v>378</v>
      </c>
      <c r="F101" s="259">
        <v>0</v>
      </c>
      <c r="G101" s="259">
        <v>0</v>
      </c>
    </row>
    <row r="102" spans="1:7" ht="15" hidden="1">
      <c r="A102" s="273" t="s">
        <v>383</v>
      </c>
      <c r="B102" s="252" t="s">
        <v>90</v>
      </c>
      <c r="C102" s="258" t="s">
        <v>109</v>
      </c>
      <c r="D102" s="258" t="s">
        <v>425</v>
      </c>
      <c r="E102" s="258" t="s">
        <v>378</v>
      </c>
      <c r="F102" s="259">
        <v>30000</v>
      </c>
      <c r="G102" s="259">
        <v>30000</v>
      </c>
    </row>
    <row r="103" spans="1:7" ht="15">
      <c r="A103" s="254" t="s">
        <v>87</v>
      </c>
      <c r="B103" s="252" t="s">
        <v>90</v>
      </c>
      <c r="C103" s="252" t="s">
        <v>88</v>
      </c>
      <c r="D103" s="252"/>
      <c r="E103" s="252"/>
      <c r="F103" s="255">
        <f t="shared" ref="F103:G107" si="15">F104</f>
        <v>231900</v>
      </c>
      <c r="G103" s="255">
        <f t="shared" si="15"/>
        <v>254400</v>
      </c>
    </row>
    <row r="104" spans="1:7" ht="15">
      <c r="A104" s="254" t="s">
        <v>427</v>
      </c>
      <c r="B104" s="252" t="s">
        <v>90</v>
      </c>
      <c r="C104" s="252" t="s">
        <v>85</v>
      </c>
      <c r="D104" s="252"/>
      <c r="E104" s="252" t="s">
        <v>39</v>
      </c>
      <c r="F104" s="255">
        <f t="shared" si="15"/>
        <v>231900</v>
      </c>
      <c r="G104" s="255">
        <f t="shared" si="15"/>
        <v>254400</v>
      </c>
    </row>
    <row r="105" spans="1:7" ht="36">
      <c r="A105" s="398" t="s">
        <v>747</v>
      </c>
      <c r="B105" s="252" t="s">
        <v>90</v>
      </c>
      <c r="C105" s="252" t="s">
        <v>85</v>
      </c>
      <c r="D105" s="252" t="s">
        <v>140</v>
      </c>
      <c r="E105" s="252"/>
      <c r="F105" s="255">
        <f t="shared" si="15"/>
        <v>231900</v>
      </c>
      <c r="G105" s="255">
        <f t="shared" si="15"/>
        <v>254400</v>
      </c>
    </row>
    <row r="106" spans="1:7" ht="36.75">
      <c r="A106" s="399" t="s">
        <v>742</v>
      </c>
      <c r="B106" s="252" t="s">
        <v>90</v>
      </c>
      <c r="C106" s="252" t="s">
        <v>85</v>
      </c>
      <c r="D106" s="252" t="s">
        <v>634</v>
      </c>
      <c r="E106" s="252"/>
      <c r="F106" s="255">
        <f t="shared" si="15"/>
        <v>231900</v>
      </c>
      <c r="G106" s="255">
        <f t="shared" si="15"/>
        <v>254400</v>
      </c>
    </row>
    <row r="107" spans="1:7" ht="36">
      <c r="A107" s="398" t="s">
        <v>748</v>
      </c>
      <c r="B107" s="252" t="s">
        <v>90</v>
      </c>
      <c r="C107" s="252" t="s">
        <v>85</v>
      </c>
      <c r="D107" s="252" t="s">
        <v>632</v>
      </c>
      <c r="E107" s="252"/>
      <c r="F107" s="255">
        <f t="shared" si="15"/>
        <v>231900</v>
      </c>
      <c r="G107" s="255">
        <f t="shared" si="15"/>
        <v>254400</v>
      </c>
    </row>
    <row r="108" spans="1:7" ht="38.25" hidden="1">
      <c r="A108" s="256" t="s">
        <v>189</v>
      </c>
      <c r="B108" s="252" t="s">
        <v>90</v>
      </c>
      <c r="C108" s="252" t="s">
        <v>85</v>
      </c>
      <c r="D108" s="252" t="s">
        <v>137</v>
      </c>
      <c r="E108" s="252"/>
      <c r="F108" s="255">
        <f t="shared" ref="F108:G108" si="16">F109+F119</f>
        <v>231900</v>
      </c>
      <c r="G108" s="255">
        <f t="shared" si="16"/>
        <v>254400</v>
      </c>
    </row>
    <row r="109" spans="1:7" ht="63.75" hidden="1">
      <c r="A109" s="256" t="s">
        <v>190</v>
      </c>
      <c r="B109" s="252" t="s">
        <v>90</v>
      </c>
      <c r="C109" s="252" t="s">
        <v>85</v>
      </c>
      <c r="D109" s="252" t="s">
        <v>137</v>
      </c>
      <c r="E109" s="252" t="s">
        <v>192</v>
      </c>
      <c r="F109" s="255">
        <f t="shared" ref="F109:G109" si="17">F110</f>
        <v>214231</v>
      </c>
      <c r="G109" s="255">
        <f t="shared" si="17"/>
        <v>227251</v>
      </c>
    </row>
    <row r="110" spans="1:7" ht="24">
      <c r="A110" s="396" t="s">
        <v>746</v>
      </c>
      <c r="B110" s="258" t="s">
        <v>90</v>
      </c>
      <c r="C110" s="258" t="s">
        <v>85</v>
      </c>
      <c r="D110" s="258" t="s">
        <v>635</v>
      </c>
      <c r="E110" s="258" t="s">
        <v>358</v>
      </c>
      <c r="F110" s="259">
        <f t="shared" ref="F110:G110" si="18">F111+F113+F115</f>
        <v>214231</v>
      </c>
      <c r="G110" s="259">
        <f t="shared" si="18"/>
        <v>227251</v>
      </c>
    </row>
    <row r="111" spans="1:7" ht="15">
      <c r="A111" s="395" t="s">
        <v>745</v>
      </c>
      <c r="B111" s="258" t="s">
        <v>90</v>
      </c>
      <c r="C111" s="258" t="s">
        <v>85</v>
      </c>
      <c r="D111" s="258" t="s">
        <v>635</v>
      </c>
      <c r="E111" s="258" t="s">
        <v>360</v>
      </c>
      <c r="F111" s="259">
        <v>160700</v>
      </c>
      <c r="G111" s="259">
        <v>170700</v>
      </c>
    </row>
    <row r="112" spans="1:7" ht="15" hidden="1">
      <c r="A112" s="260" t="s">
        <v>361</v>
      </c>
      <c r="B112" s="258" t="s">
        <v>90</v>
      </c>
      <c r="C112" s="258" t="s">
        <v>85</v>
      </c>
      <c r="D112" s="258" t="s">
        <v>635</v>
      </c>
      <c r="E112" s="258" t="s">
        <v>360</v>
      </c>
      <c r="F112" s="259">
        <v>93097.919999999998</v>
      </c>
      <c r="G112" s="259">
        <v>93097.919999999998</v>
      </c>
    </row>
    <row r="113" spans="1:7" ht="39">
      <c r="A113" s="318" t="s">
        <v>744</v>
      </c>
      <c r="B113" s="258" t="s">
        <v>90</v>
      </c>
      <c r="C113" s="258" t="s">
        <v>85</v>
      </c>
      <c r="D113" s="258" t="s">
        <v>635</v>
      </c>
      <c r="E113" s="258" t="s">
        <v>370</v>
      </c>
      <c r="F113" s="259">
        <v>48531</v>
      </c>
      <c r="G113" s="259">
        <v>51551</v>
      </c>
    </row>
    <row r="114" spans="1:7" ht="14.25" hidden="1" customHeight="1">
      <c r="A114" s="260" t="s">
        <v>371</v>
      </c>
      <c r="B114" s="258" t="s">
        <v>90</v>
      </c>
      <c r="C114" s="258" t="s">
        <v>85</v>
      </c>
      <c r="D114" s="258" t="s">
        <v>635</v>
      </c>
      <c r="E114" s="258" t="s">
        <v>370</v>
      </c>
      <c r="F114" s="259">
        <v>28115.57</v>
      </c>
      <c r="G114" s="259">
        <v>28115.57</v>
      </c>
    </row>
    <row r="115" spans="1:7" ht="15">
      <c r="A115" s="395" t="s">
        <v>383</v>
      </c>
      <c r="B115" s="258" t="s">
        <v>90</v>
      </c>
      <c r="C115" s="258" t="s">
        <v>85</v>
      </c>
      <c r="D115" s="258" t="s">
        <v>635</v>
      </c>
      <c r="E115" s="258" t="s">
        <v>365</v>
      </c>
      <c r="F115" s="259">
        <v>5000</v>
      </c>
      <c r="G115" s="259">
        <v>5000</v>
      </c>
    </row>
    <row r="116" spans="1:7" ht="15" hidden="1">
      <c r="A116" s="260" t="s">
        <v>429</v>
      </c>
      <c r="B116" s="258" t="s">
        <v>90</v>
      </c>
      <c r="C116" s="258" t="s">
        <v>85</v>
      </c>
      <c r="D116" s="258" t="s">
        <v>635</v>
      </c>
      <c r="E116" s="258" t="s">
        <v>365</v>
      </c>
      <c r="F116" s="259">
        <v>500</v>
      </c>
      <c r="G116" s="259">
        <v>500</v>
      </c>
    </row>
    <row r="117" spans="1:7" ht="15" hidden="1">
      <c r="A117" s="261" t="s">
        <v>367</v>
      </c>
      <c r="B117" s="258" t="s">
        <v>90</v>
      </c>
      <c r="C117" s="258" t="s">
        <v>85</v>
      </c>
      <c r="D117" s="258" t="s">
        <v>635</v>
      </c>
      <c r="E117" s="258" t="s">
        <v>365</v>
      </c>
      <c r="F117" s="259">
        <v>500</v>
      </c>
      <c r="G117" s="259">
        <v>500</v>
      </c>
    </row>
    <row r="118" spans="1:7" ht="15" hidden="1">
      <c r="A118" s="261" t="s">
        <v>368</v>
      </c>
      <c r="B118" s="258" t="s">
        <v>90</v>
      </c>
      <c r="C118" s="262" t="s">
        <v>85</v>
      </c>
      <c r="D118" s="258" t="s">
        <v>635</v>
      </c>
      <c r="E118" s="262" t="s">
        <v>365</v>
      </c>
      <c r="F118" s="263">
        <v>1000</v>
      </c>
      <c r="G118" s="263">
        <v>1000</v>
      </c>
    </row>
    <row r="119" spans="1:7" ht="25.5">
      <c r="A119" s="261" t="s">
        <v>115</v>
      </c>
      <c r="B119" s="258" t="s">
        <v>90</v>
      </c>
      <c r="C119" s="258" t="s">
        <v>85</v>
      </c>
      <c r="D119" s="258" t="s">
        <v>635</v>
      </c>
      <c r="E119" s="258" t="s">
        <v>194</v>
      </c>
      <c r="F119" s="259">
        <f t="shared" ref="F119:G120" si="19">F120</f>
        <v>17669</v>
      </c>
      <c r="G119" s="259">
        <f t="shared" si="19"/>
        <v>27149</v>
      </c>
    </row>
    <row r="120" spans="1:7" ht="25.5" hidden="1">
      <c r="A120" s="261" t="s">
        <v>430</v>
      </c>
      <c r="B120" s="258" t="s">
        <v>90</v>
      </c>
      <c r="C120" s="258" t="s">
        <v>85</v>
      </c>
      <c r="D120" s="258" t="s">
        <v>635</v>
      </c>
      <c r="E120" s="258" t="s">
        <v>378</v>
      </c>
      <c r="F120" s="259">
        <f t="shared" si="19"/>
        <v>17669</v>
      </c>
      <c r="G120" s="259">
        <f t="shared" si="19"/>
        <v>27149</v>
      </c>
    </row>
    <row r="121" spans="1:7" ht="15">
      <c r="A121" s="261" t="s">
        <v>377</v>
      </c>
      <c r="B121" s="258" t="s">
        <v>90</v>
      </c>
      <c r="C121" s="258" t="s">
        <v>85</v>
      </c>
      <c r="D121" s="258" t="s">
        <v>635</v>
      </c>
      <c r="E121" s="258" t="s">
        <v>378</v>
      </c>
      <c r="F121" s="259">
        <v>17669</v>
      </c>
      <c r="G121" s="259">
        <v>27149</v>
      </c>
    </row>
    <row r="122" spans="1:7" ht="15" hidden="1">
      <c r="A122" s="260" t="s">
        <v>379</v>
      </c>
      <c r="B122" s="252" t="s">
        <v>90</v>
      </c>
      <c r="C122" s="258" t="s">
        <v>85</v>
      </c>
      <c r="D122" s="258" t="s">
        <v>191</v>
      </c>
      <c r="E122" s="258" t="s">
        <v>378</v>
      </c>
      <c r="F122" s="259">
        <v>1000</v>
      </c>
      <c r="G122" s="259">
        <v>1000</v>
      </c>
    </row>
    <row r="123" spans="1:7" ht="26.25" hidden="1">
      <c r="A123" s="265" t="s">
        <v>387</v>
      </c>
      <c r="B123" s="252" t="s">
        <v>90</v>
      </c>
      <c r="C123" s="258" t="s">
        <v>85</v>
      </c>
      <c r="D123" s="258" t="s">
        <v>191</v>
      </c>
      <c r="E123" s="258" t="s">
        <v>378</v>
      </c>
      <c r="F123" s="259">
        <v>2486.5100000000002</v>
      </c>
      <c r="G123" s="259">
        <v>5386.51</v>
      </c>
    </row>
    <row r="124" spans="1:7" ht="27" customHeight="1">
      <c r="A124" s="254" t="s">
        <v>431</v>
      </c>
      <c r="B124" s="252" t="s">
        <v>90</v>
      </c>
      <c r="C124" s="252" t="s">
        <v>52</v>
      </c>
      <c r="D124" s="252"/>
      <c r="E124" s="252"/>
      <c r="F124" s="255">
        <f>F125+F134</f>
        <v>1654172</v>
      </c>
      <c r="G124" s="255">
        <f>G125+G134</f>
        <v>1592407</v>
      </c>
    </row>
    <row r="125" spans="1:7" ht="25.5">
      <c r="A125" s="254" t="s">
        <v>433</v>
      </c>
      <c r="B125" s="252" t="s">
        <v>90</v>
      </c>
      <c r="C125" s="252" t="s">
        <v>53</v>
      </c>
      <c r="D125" s="252" t="s">
        <v>434</v>
      </c>
      <c r="E125" s="258"/>
      <c r="F125" s="255">
        <f>F126</f>
        <v>0</v>
      </c>
      <c r="G125" s="255">
        <f>G126</f>
        <v>0</v>
      </c>
    </row>
    <row r="126" spans="1:7" ht="26.25">
      <c r="A126" s="274" t="s">
        <v>435</v>
      </c>
      <c r="B126" s="252" t="s">
        <v>90</v>
      </c>
      <c r="C126" s="252" t="s">
        <v>53</v>
      </c>
      <c r="D126" s="252" t="s">
        <v>436</v>
      </c>
      <c r="E126" s="252"/>
      <c r="F126" s="255">
        <f t="shared" ref="F126:G130" si="20">F127</f>
        <v>0</v>
      </c>
      <c r="G126" s="255">
        <f t="shared" si="20"/>
        <v>0</v>
      </c>
    </row>
    <row r="127" spans="1:7" ht="26.25">
      <c r="A127" s="271" t="s">
        <v>437</v>
      </c>
      <c r="B127" s="258" t="s">
        <v>90</v>
      </c>
      <c r="C127" s="258" t="s">
        <v>53</v>
      </c>
      <c r="D127" s="258" t="s">
        <v>438</v>
      </c>
      <c r="E127" s="258"/>
      <c r="F127" s="259">
        <f t="shared" si="20"/>
        <v>0</v>
      </c>
      <c r="G127" s="259">
        <f t="shared" si="20"/>
        <v>0</v>
      </c>
    </row>
    <row r="128" spans="1:7" ht="76.5">
      <c r="A128" s="272" t="s">
        <v>597</v>
      </c>
      <c r="B128" s="258" t="s">
        <v>90</v>
      </c>
      <c r="C128" s="258" t="s">
        <v>53</v>
      </c>
      <c r="D128" s="258" t="s">
        <v>439</v>
      </c>
      <c r="E128" s="258"/>
      <c r="F128" s="259">
        <f t="shared" si="20"/>
        <v>0</v>
      </c>
      <c r="G128" s="259">
        <f t="shared" si="20"/>
        <v>0</v>
      </c>
    </row>
    <row r="129" spans="1:7" ht="25.5">
      <c r="A129" s="270" t="s">
        <v>418</v>
      </c>
      <c r="B129" s="258" t="s">
        <v>90</v>
      </c>
      <c r="C129" s="258" t="s">
        <v>53</v>
      </c>
      <c r="D129" s="258" t="s">
        <v>439</v>
      </c>
      <c r="E129" s="258" t="s">
        <v>194</v>
      </c>
      <c r="F129" s="259">
        <f t="shared" si="20"/>
        <v>0</v>
      </c>
      <c r="G129" s="259">
        <f t="shared" si="20"/>
        <v>0</v>
      </c>
    </row>
    <row r="130" spans="1:7" ht="25.5" hidden="1">
      <c r="A130" s="270" t="s">
        <v>419</v>
      </c>
      <c r="B130" s="258" t="s">
        <v>90</v>
      </c>
      <c r="C130" s="258" t="s">
        <v>53</v>
      </c>
      <c r="D130" s="258" t="s">
        <v>439</v>
      </c>
      <c r="E130" s="258" t="s">
        <v>420</v>
      </c>
      <c r="F130" s="259">
        <f t="shared" si="20"/>
        <v>0</v>
      </c>
      <c r="G130" s="259">
        <f t="shared" si="20"/>
        <v>0</v>
      </c>
    </row>
    <row r="131" spans="1:7" ht="15">
      <c r="A131" s="261" t="s">
        <v>377</v>
      </c>
      <c r="B131" s="258" t="s">
        <v>90</v>
      </c>
      <c r="C131" s="258" t="s">
        <v>53</v>
      </c>
      <c r="D131" s="258" t="s">
        <v>439</v>
      </c>
      <c r="E131" s="258" t="s">
        <v>378</v>
      </c>
      <c r="F131" s="259">
        <v>0</v>
      </c>
      <c r="G131" s="259">
        <v>0</v>
      </c>
    </row>
    <row r="132" spans="1:7" ht="26.25" hidden="1">
      <c r="A132" s="265" t="s">
        <v>387</v>
      </c>
      <c r="B132" s="252" t="s">
        <v>90</v>
      </c>
      <c r="C132" s="258" t="s">
        <v>53</v>
      </c>
      <c r="D132" s="258" t="s">
        <v>439</v>
      </c>
      <c r="E132" s="258" t="s">
        <v>378</v>
      </c>
      <c r="F132" s="259">
        <v>3000</v>
      </c>
      <c r="G132" s="259">
        <v>3000</v>
      </c>
    </row>
    <row r="133" spans="1:7" ht="15" hidden="1">
      <c r="A133" s="260" t="s">
        <v>432</v>
      </c>
      <c r="B133" s="252" t="s">
        <v>90</v>
      </c>
      <c r="C133" s="258" t="s">
        <v>53</v>
      </c>
      <c r="D133" s="258" t="s">
        <v>445</v>
      </c>
      <c r="E133" s="258" t="s">
        <v>378</v>
      </c>
      <c r="F133" s="259">
        <v>6000</v>
      </c>
      <c r="G133" s="259">
        <v>6000</v>
      </c>
    </row>
    <row r="134" spans="1:7" ht="41.25" customHeight="1">
      <c r="A134" s="254" t="s">
        <v>631</v>
      </c>
      <c r="B134" s="252" t="s">
        <v>90</v>
      </c>
      <c r="C134" s="252" t="s">
        <v>55</v>
      </c>
      <c r="D134" s="252"/>
      <c r="E134" s="258" t="s">
        <v>403</v>
      </c>
      <c r="F134" s="255">
        <f>F135</f>
        <v>1654172</v>
      </c>
      <c r="G134" s="255">
        <f>G135</f>
        <v>1592407</v>
      </c>
    </row>
    <row r="135" spans="1:7" ht="25.5">
      <c r="A135" s="256" t="s">
        <v>433</v>
      </c>
      <c r="B135" s="252" t="s">
        <v>90</v>
      </c>
      <c r="C135" s="252" t="s">
        <v>55</v>
      </c>
      <c r="D135" s="252" t="s">
        <v>434</v>
      </c>
      <c r="E135" s="258"/>
      <c r="F135" s="255">
        <f t="shared" ref="F135:G135" si="21">F136</f>
        <v>1654172</v>
      </c>
      <c r="G135" s="255">
        <f t="shared" si="21"/>
        <v>1592407</v>
      </c>
    </row>
    <row r="136" spans="1:7" ht="25.5">
      <c r="A136" s="256" t="s">
        <v>446</v>
      </c>
      <c r="B136" s="252" t="s">
        <v>90</v>
      </c>
      <c r="C136" s="252" t="s">
        <v>55</v>
      </c>
      <c r="D136" s="252" t="s">
        <v>447</v>
      </c>
      <c r="E136" s="258"/>
      <c r="F136" s="255">
        <f>F137+F149+F154</f>
        <v>1654172</v>
      </c>
      <c r="G136" s="255">
        <f>G137+G149+G154</f>
        <v>1592407</v>
      </c>
    </row>
    <row r="137" spans="1:7" ht="25.5">
      <c r="A137" s="257" t="s">
        <v>448</v>
      </c>
      <c r="B137" s="258" t="s">
        <v>90</v>
      </c>
      <c r="C137" s="258" t="s">
        <v>55</v>
      </c>
      <c r="D137" s="258" t="s">
        <v>449</v>
      </c>
      <c r="E137" s="258"/>
      <c r="F137" s="259">
        <f>F138+F141+F144</f>
        <v>1654172</v>
      </c>
      <c r="G137" s="259">
        <f>G138+G141+G144</f>
        <v>1592407</v>
      </c>
    </row>
    <row r="138" spans="1:7" ht="15">
      <c r="A138" s="257" t="s">
        <v>451</v>
      </c>
      <c r="B138" s="258" t="s">
        <v>90</v>
      </c>
      <c r="C138" s="258" t="s">
        <v>55</v>
      </c>
      <c r="D138" s="258" t="s">
        <v>450</v>
      </c>
      <c r="E138" s="258" t="s">
        <v>452</v>
      </c>
      <c r="F138" s="255">
        <f>F139+F140</f>
        <v>1562400</v>
      </c>
      <c r="G138" s="255">
        <f>G139+G140</f>
        <v>1562400</v>
      </c>
    </row>
    <row r="139" spans="1:7" ht="15">
      <c r="A139" s="257" t="s">
        <v>453</v>
      </c>
      <c r="B139" s="252" t="s">
        <v>90</v>
      </c>
      <c r="C139" s="258" t="s">
        <v>55</v>
      </c>
      <c r="D139" s="258" t="s">
        <v>450</v>
      </c>
      <c r="E139" s="258" t="s">
        <v>454</v>
      </c>
      <c r="F139" s="259">
        <v>1200000</v>
      </c>
      <c r="G139" s="259">
        <v>1200000</v>
      </c>
    </row>
    <row r="140" spans="1:7" ht="24" customHeight="1">
      <c r="A140" s="257" t="s">
        <v>455</v>
      </c>
      <c r="B140" s="258" t="s">
        <v>90</v>
      </c>
      <c r="C140" s="262" t="s">
        <v>55</v>
      </c>
      <c r="D140" s="262" t="s">
        <v>450</v>
      </c>
      <c r="E140" s="262" t="s">
        <v>456</v>
      </c>
      <c r="F140" s="263">
        <v>362400</v>
      </c>
      <c r="G140" s="263">
        <v>362400</v>
      </c>
    </row>
    <row r="141" spans="1:7" ht="25.5">
      <c r="A141" s="270" t="s">
        <v>418</v>
      </c>
      <c r="B141" s="258" t="s">
        <v>90</v>
      </c>
      <c r="C141" s="258" t="s">
        <v>55</v>
      </c>
      <c r="D141" s="262" t="s">
        <v>458</v>
      </c>
      <c r="E141" s="258" t="s">
        <v>194</v>
      </c>
      <c r="F141" s="259">
        <f>F142+F143</f>
        <v>91772</v>
      </c>
      <c r="G141" s="259">
        <f>G142+G143</f>
        <v>30007</v>
      </c>
    </row>
    <row r="142" spans="1:7" ht="12" customHeight="1">
      <c r="A142" s="261" t="s">
        <v>377</v>
      </c>
      <c r="B142" s="258" t="s">
        <v>90</v>
      </c>
      <c r="C142" s="258" t="s">
        <v>55</v>
      </c>
      <c r="D142" s="262" t="s">
        <v>458</v>
      </c>
      <c r="E142" s="258" t="s">
        <v>378</v>
      </c>
      <c r="F142" s="259">
        <v>11772</v>
      </c>
      <c r="G142" s="259">
        <v>30007</v>
      </c>
    </row>
    <row r="143" spans="1:7" ht="12" customHeight="1">
      <c r="A143" s="261" t="s">
        <v>628</v>
      </c>
      <c r="B143" s="258" t="s">
        <v>90</v>
      </c>
      <c r="C143" s="258" t="s">
        <v>55</v>
      </c>
      <c r="D143" s="322" t="s">
        <v>458</v>
      </c>
      <c r="E143" s="258" t="s">
        <v>617</v>
      </c>
      <c r="F143" s="259">
        <v>80000</v>
      </c>
      <c r="G143" s="259">
        <v>0</v>
      </c>
    </row>
    <row r="144" spans="1:7" ht="21" customHeight="1">
      <c r="A144" s="264" t="s">
        <v>206</v>
      </c>
      <c r="B144" s="258" t="s">
        <v>90</v>
      </c>
      <c r="C144" s="258" t="s">
        <v>55</v>
      </c>
      <c r="D144" s="258" t="s">
        <v>598</v>
      </c>
      <c r="E144" s="258" t="s">
        <v>391</v>
      </c>
      <c r="F144" s="259">
        <f t="shared" ref="F144:G144" si="22">F145</f>
        <v>0</v>
      </c>
      <c r="G144" s="259">
        <f t="shared" si="22"/>
        <v>0</v>
      </c>
    </row>
    <row r="145" spans="1:7" ht="15">
      <c r="A145" s="260" t="s">
        <v>397</v>
      </c>
      <c r="B145" s="258" t="s">
        <v>90</v>
      </c>
      <c r="C145" s="258" t="s">
        <v>55</v>
      </c>
      <c r="D145" s="258" t="s">
        <v>598</v>
      </c>
      <c r="E145" s="262" t="s">
        <v>398</v>
      </c>
      <c r="F145" s="259">
        <v>0</v>
      </c>
      <c r="G145" s="259">
        <v>0</v>
      </c>
    </row>
    <row r="146" spans="1:7" ht="26.25" hidden="1">
      <c r="A146" s="265" t="s">
        <v>399</v>
      </c>
      <c r="B146" s="252" t="s">
        <v>90</v>
      </c>
      <c r="C146" s="258" t="s">
        <v>55</v>
      </c>
      <c r="D146" s="258" t="s">
        <v>598</v>
      </c>
      <c r="E146" s="258" t="s">
        <v>398</v>
      </c>
      <c r="F146" s="259">
        <v>200</v>
      </c>
      <c r="G146" s="259">
        <v>200</v>
      </c>
    </row>
    <row r="147" spans="1:7" ht="26.25" hidden="1">
      <c r="A147" s="267" t="s">
        <v>400</v>
      </c>
      <c r="B147" s="252" t="s">
        <v>90</v>
      </c>
      <c r="C147" s="258" t="s">
        <v>55</v>
      </c>
      <c r="D147" s="258" t="s">
        <v>598</v>
      </c>
      <c r="E147" s="258" t="s">
        <v>398</v>
      </c>
      <c r="F147" s="259">
        <v>400</v>
      </c>
      <c r="G147" s="259">
        <v>400</v>
      </c>
    </row>
    <row r="148" spans="1:7" ht="15" hidden="1">
      <c r="A148" s="260" t="s">
        <v>401</v>
      </c>
      <c r="B148" s="252" t="s">
        <v>90</v>
      </c>
      <c r="C148" s="258" t="s">
        <v>55</v>
      </c>
      <c r="D148" s="258" t="s">
        <v>598</v>
      </c>
      <c r="E148" s="258" t="s">
        <v>398</v>
      </c>
      <c r="F148" s="259">
        <v>200</v>
      </c>
      <c r="G148" s="259">
        <v>200</v>
      </c>
    </row>
    <row r="149" spans="1:7" ht="25.5">
      <c r="A149" s="256" t="s">
        <v>446</v>
      </c>
      <c r="B149" s="252" t="s">
        <v>90</v>
      </c>
      <c r="C149" s="252" t="s">
        <v>55</v>
      </c>
      <c r="D149" s="252" t="s">
        <v>447</v>
      </c>
      <c r="E149" s="252"/>
      <c r="F149" s="255">
        <f t="shared" ref="F149:G151" si="23">F150</f>
        <v>0</v>
      </c>
      <c r="G149" s="255">
        <f t="shared" si="23"/>
        <v>0</v>
      </c>
    </row>
    <row r="150" spans="1:7" ht="25.5">
      <c r="A150" s="257" t="s">
        <v>459</v>
      </c>
      <c r="B150" s="258" t="s">
        <v>90</v>
      </c>
      <c r="C150" s="258" t="s">
        <v>55</v>
      </c>
      <c r="D150" s="258" t="s">
        <v>460</v>
      </c>
      <c r="E150" s="258"/>
      <c r="F150" s="259">
        <f t="shared" si="23"/>
        <v>0</v>
      </c>
      <c r="G150" s="259">
        <f t="shared" si="23"/>
        <v>0</v>
      </c>
    </row>
    <row r="151" spans="1:7" ht="76.5">
      <c r="A151" s="272" t="s">
        <v>597</v>
      </c>
      <c r="B151" s="258" t="s">
        <v>90</v>
      </c>
      <c r="C151" s="258" t="s">
        <v>55</v>
      </c>
      <c r="D151" s="258" t="s">
        <v>461</v>
      </c>
      <c r="E151" s="258"/>
      <c r="F151" s="259">
        <f t="shared" si="23"/>
        <v>0</v>
      </c>
      <c r="G151" s="259">
        <f t="shared" si="23"/>
        <v>0</v>
      </c>
    </row>
    <row r="152" spans="1:7" ht="25.5">
      <c r="A152" s="270" t="s">
        <v>418</v>
      </c>
      <c r="B152" s="258" t="s">
        <v>90</v>
      </c>
      <c r="C152" s="258" t="s">
        <v>55</v>
      </c>
      <c r="D152" s="258" t="s">
        <v>461</v>
      </c>
      <c r="E152" s="258" t="s">
        <v>194</v>
      </c>
      <c r="F152" s="259">
        <f>F153</f>
        <v>0</v>
      </c>
      <c r="G152" s="259">
        <f>G153</f>
        <v>0</v>
      </c>
    </row>
    <row r="153" spans="1:7" ht="18" customHeight="1">
      <c r="A153" s="261" t="s">
        <v>377</v>
      </c>
      <c r="B153" s="258" t="s">
        <v>90</v>
      </c>
      <c r="C153" s="258" t="s">
        <v>55</v>
      </c>
      <c r="D153" s="258" t="s">
        <v>461</v>
      </c>
      <c r="E153" s="258" t="s">
        <v>378</v>
      </c>
      <c r="F153" s="259">
        <v>0</v>
      </c>
      <c r="G153" s="259">
        <v>0</v>
      </c>
    </row>
    <row r="154" spans="1:7" ht="29.25" customHeight="1">
      <c r="A154" s="254" t="s">
        <v>223</v>
      </c>
      <c r="B154" s="252" t="s">
        <v>90</v>
      </c>
      <c r="C154" s="252" t="s">
        <v>55</v>
      </c>
      <c r="D154" s="252" t="s">
        <v>641</v>
      </c>
      <c r="E154" s="252"/>
      <c r="F154" s="255">
        <f t="shared" ref="F154:G157" si="24">F155</f>
        <v>0</v>
      </c>
      <c r="G154" s="255">
        <f t="shared" si="24"/>
        <v>0</v>
      </c>
    </row>
    <row r="155" spans="1:7" ht="27" customHeight="1">
      <c r="A155" s="260" t="s">
        <v>629</v>
      </c>
      <c r="B155" s="258" t="s">
        <v>90</v>
      </c>
      <c r="C155" s="258" t="s">
        <v>55</v>
      </c>
      <c r="D155" s="258" t="s">
        <v>440</v>
      </c>
      <c r="E155" s="258"/>
      <c r="F155" s="259">
        <f t="shared" si="24"/>
        <v>0</v>
      </c>
      <c r="G155" s="259">
        <f t="shared" si="24"/>
        <v>0</v>
      </c>
    </row>
    <row r="156" spans="1:7" ht="53.25" customHeight="1">
      <c r="A156" s="260" t="s">
        <v>597</v>
      </c>
      <c r="B156" s="258" t="s">
        <v>90</v>
      </c>
      <c r="C156" s="258" t="s">
        <v>55</v>
      </c>
      <c r="D156" s="258" t="s">
        <v>441</v>
      </c>
      <c r="E156" s="258"/>
      <c r="F156" s="259">
        <f t="shared" si="24"/>
        <v>0</v>
      </c>
      <c r="G156" s="259">
        <f t="shared" si="24"/>
        <v>0</v>
      </c>
    </row>
    <row r="157" spans="1:7" ht="29.25" customHeight="1">
      <c r="A157" s="280" t="s">
        <v>481</v>
      </c>
      <c r="B157" s="258" t="s">
        <v>90</v>
      </c>
      <c r="C157" s="258" t="s">
        <v>55</v>
      </c>
      <c r="D157" s="258" t="s">
        <v>441</v>
      </c>
      <c r="E157" s="258" t="s">
        <v>194</v>
      </c>
      <c r="F157" s="259">
        <f t="shared" si="24"/>
        <v>0</v>
      </c>
      <c r="G157" s="259">
        <f t="shared" si="24"/>
        <v>0</v>
      </c>
    </row>
    <row r="158" spans="1:7" ht="27" customHeight="1">
      <c r="A158" s="268" t="s">
        <v>377</v>
      </c>
      <c r="B158" s="258" t="s">
        <v>90</v>
      </c>
      <c r="C158" s="258" t="s">
        <v>55</v>
      </c>
      <c r="D158" s="258" t="s">
        <v>441</v>
      </c>
      <c r="E158" s="258" t="s">
        <v>378</v>
      </c>
      <c r="F158" s="259">
        <v>0</v>
      </c>
      <c r="G158" s="259">
        <v>0</v>
      </c>
    </row>
    <row r="159" spans="1:7" ht="15">
      <c r="A159" s="274" t="s">
        <v>56</v>
      </c>
      <c r="B159" s="252" t="s">
        <v>90</v>
      </c>
      <c r="C159" s="252" t="s">
        <v>57</v>
      </c>
      <c r="D159" s="258"/>
      <c r="E159" s="258"/>
      <c r="F159" s="255">
        <f>F160+F186</f>
        <v>1689784.26</v>
      </c>
      <c r="G159" s="255">
        <f>G160+G186</f>
        <v>1778431.8599999999</v>
      </c>
    </row>
    <row r="160" spans="1:7" ht="15">
      <c r="A160" s="274" t="s">
        <v>639</v>
      </c>
      <c r="B160" s="252" t="s">
        <v>90</v>
      </c>
      <c r="C160" s="252" t="s">
        <v>59</v>
      </c>
      <c r="D160" s="258"/>
      <c r="E160" s="258"/>
      <c r="F160" s="255">
        <f t="shared" ref="F160:G161" si="25">F161</f>
        <v>1689784.26</v>
      </c>
      <c r="G160" s="255">
        <f t="shared" si="25"/>
        <v>1778431.8599999999</v>
      </c>
    </row>
    <row r="161" spans="1:7" ht="26.25">
      <c r="A161" s="274" t="s">
        <v>640</v>
      </c>
      <c r="B161" s="252" t="s">
        <v>90</v>
      </c>
      <c r="C161" s="252" t="s">
        <v>59</v>
      </c>
      <c r="D161" s="252" t="s">
        <v>465</v>
      </c>
      <c r="E161" s="258"/>
      <c r="F161" s="255">
        <f t="shared" si="25"/>
        <v>1689784.26</v>
      </c>
      <c r="G161" s="255">
        <f t="shared" si="25"/>
        <v>1778431.8599999999</v>
      </c>
    </row>
    <row r="162" spans="1:7" ht="26.25">
      <c r="A162" s="274" t="s">
        <v>247</v>
      </c>
      <c r="B162" s="252" t="s">
        <v>90</v>
      </c>
      <c r="C162" s="252" t="s">
        <v>59</v>
      </c>
      <c r="D162" s="252" t="s">
        <v>466</v>
      </c>
      <c r="E162" s="252"/>
      <c r="F162" s="255">
        <f>F163+F169+F175+F180</f>
        <v>1689784.26</v>
      </c>
      <c r="G162" s="255">
        <f>G163+G169+G175+G180</f>
        <v>1778431.8599999999</v>
      </c>
    </row>
    <row r="163" spans="1:7" ht="26.25">
      <c r="A163" s="271" t="s">
        <v>467</v>
      </c>
      <c r="B163" s="258" t="s">
        <v>90</v>
      </c>
      <c r="C163" s="258" t="s">
        <v>59</v>
      </c>
      <c r="D163" s="258" t="s">
        <v>468</v>
      </c>
      <c r="E163" s="258"/>
      <c r="F163" s="259">
        <f t="shared" ref="F163:G166" si="26">F164</f>
        <v>212195.08</v>
      </c>
      <c r="G163" s="259">
        <f t="shared" si="26"/>
        <v>207044.63</v>
      </c>
    </row>
    <row r="164" spans="1:7" ht="76.5">
      <c r="A164" s="272" t="s">
        <v>597</v>
      </c>
      <c r="B164" s="258" t="s">
        <v>90</v>
      </c>
      <c r="C164" s="258" t="s">
        <v>59</v>
      </c>
      <c r="D164" s="258" t="s">
        <v>469</v>
      </c>
      <c r="E164" s="258"/>
      <c r="F164" s="259">
        <f t="shared" si="26"/>
        <v>212195.08</v>
      </c>
      <c r="G164" s="259">
        <f t="shared" si="26"/>
        <v>207044.63</v>
      </c>
    </row>
    <row r="165" spans="1:7" ht="25.5">
      <c r="A165" s="270" t="s">
        <v>418</v>
      </c>
      <c r="B165" s="258" t="s">
        <v>90</v>
      </c>
      <c r="C165" s="258" t="s">
        <v>59</v>
      </c>
      <c r="D165" s="258" t="s">
        <v>469</v>
      </c>
      <c r="E165" s="258" t="s">
        <v>194</v>
      </c>
      <c r="F165" s="259">
        <f t="shared" si="26"/>
        <v>212195.08</v>
      </c>
      <c r="G165" s="259">
        <f t="shared" si="26"/>
        <v>207044.63</v>
      </c>
    </row>
    <row r="166" spans="1:7" ht="25.5" hidden="1">
      <c r="A166" s="270" t="s">
        <v>419</v>
      </c>
      <c r="B166" s="258" t="s">
        <v>90</v>
      </c>
      <c r="C166" s="258" t="s">
        <v>59</v>
      </c>
      <c r="D166" s="258" t="s">
        <v>469</v>
      </c>
      <c r="E166" s="258" t="s">
        <v>420</v>
      </c>
      <c r="F166" s="259">
        <f t="shared" si="26"/>
        <v>212195.08</v>
      </c>
      <c r="G166" s="259">
        <f t="shared" si="26"/>
        <v>207044.63</v>
      </c>
    </row>
    <row r="167" spans="1:7" ht="15">
      <c r="A167" s="261" t="s">
        <v>377</v>
      </c>
      <c r="B167" s="258" t="s">
        <v>90</v>
      </c>
      <c r="C167" s="258" t="s">
        <v>59</v>
      </c>
      <c r="D167" s="258" t="s">
        <v>469</v>
      </c>
      <c r="E167" s="258" t="s">
        <v>378</v>
      </c>
      <c r="F167" s="259">
        <v>212195.08</v>
      </c>
      <c r="G167" s="259">
        <v>207044.63</v>
      </c>
    </row>
    <row r="168" spans="1:7" ht="15" hidden="1">
      <c r="A168" s="260" t="s">
        <v>382</v>
      </c>
      <c r="B168" s="258" t="s">
        <v>90</v>
      </c>
      <c r="C168" s="258" t="s">
        <v>59</v>
      </c>
      <c r="D168" s="258" t="s">
        <v>469</v>
      </c>
      <c r="E168" s="258" t="s">
        <v>378</v>
      </c>
      <c r="F168" s="259">
        <v>576300</v>
      </c>
      <c r="G168" s="259">
        <v>539200</v>
      </c>
    </row>
    <row r="169" spans="1:7" ht="26.25">
      <c r="A169" s="275" t="s">
        <v>470</v>
      </c>
      <c r="B169" s="258" t="s">
        <v>90</v>
      </c>
      <c r="C169" s="258" t="s">
        <v>59</v>
      </c>
      <c r="D169" s="258" t="s">
        <v>471</v>
      </c>
      <c r="E169" s="258"/>
      <c r="F169" s="259">
        <f t="shared" ref="F169:G172" si="27">F170</f>
        <v>1352589.18</v>
      </c>
      <c r="G169" s="259">
        <f t="shared" si="27"/>
        <v>1446387.23</v>
      </c>
    </row>
    <row r="170" spans="1:7" ht="76.5">
      <c r="A170" s="272" t="s">
        <v>597</v>
      </c>
      <c r="B170" s="258" t="s">
        <v>90</v>
      </c>
      <c r="C170" s="258" t="s">
        <v>59</v>
      </c>
      <c r="D170" s="258" t="s">
        <v>472</v>
      </c>
      <c r="E170" s="258"/>
      <c r="F170" s="259">
        <f t="shared" si="27"/>
        <v>1352589.18</v>
      </c>
      <c r="G170" s="259">
        <f t="shared" si="27"/>
        <v>1446387.23</v>
      </c>
    </row>
    <row r="171" spans="1:7" ht="25.5">
      <c r="A171" s="270" t="s">
        <v>418</v>
      </c>
      <c r="B171" s="258" t="s">
        <v>90</v>
      </c>
      <c r="C171" s="258" t="s">
        <v>59</v>
      </c>
      <c r="D171" s="258" t="s">
        <v>472</v>
      </c>
      <c r="E171" s="258" t="s">
        <v>194</v>
      </c>
      <c r="F171" s="259">
        <f t="shared" si="27"/>
        <v>1352589.18</v>
      </c>
      <c r="G171" s="259">
        <f t="shared" si="27"/>
        <v>1446387.23</v>
      </c>
    </row>
    <row r="172" spans="1:7" ht="25.5" hidden="1">
      <c r="A172" s="270" t="s">
        <v>419</v>
      </c>
      <c r="B172" s="258" t="s">
        <v>90</v>
      </c>
      <c r="C172" s="258" t="s">
        <v>59</v>
      </c>
      <c r="D172" s="258" t="s">
        <v>472</v>
      </c>
      <c r="E172" s="258" t="s">
        <v>420</v>
      </c>
      <c r="F172" s="259">
        <f t="shared" si="27"/>
        <v>1352589.18</v>
      </c>
      <c r="G172" s="259">
        <f t="shared" si="27"/>
        <v>1446387.23</v>
      </c>
    </row>
    <row r="173" spans="1:7" ht="15">
      <c r="A173" s="261" t="s">
        <v>377</v>
      </c>
      <c r="B173" s="258" t="s">
        <v>90</v>
      </c>
      <c r="C173" s="258" t="s">
        <v>59</v>
      </c>
      <c r="D173" s="258" t="s">
        <v>472</v>
      </c>
      <c r="E173" s="258" t="s">
        <v>378</v>
      </c>
      <c r="F173" s="259">
        <v>1352589.18</v>
      </c>
      <c r="G173" s="259">
        <v>1446387.23</v>
      </c>
    </row>
    <row r="174" spans="1:7" ht="15" hidden="1">
      <c r="A174" s="260" t="s">
        <v>432</v>
      </c>
      <c r="B174" s="258" t="s">
        <v>90</v>
      </c>
      <c r="C174" s="258" t="s">
        <v>59</v>
      </c>
      <c r="D174" s="258" t="s">
        <v>472</v>
      </c>
      <c r="E174" s="258" t="s">
        <v>378</v>
      </c>
      <c r="F174" s="259">
        <v>110000</v>
      </c>
      <c r="G174" s="259">
        <v>199000</v>
      </c>
    </row>
    <row r="175" spans="1:7" ht="26.25">
      <c r="A175" s="271" t="s">
        <v>473</v>
      </c>
      <c r="B175" s="258" t="s">
        <v>90</v>
      </c>
      <c r="C175" s="258" t="s">
        <v>59</v>
      </c>
      <c r="D175" s="258" t="s">
        <v>474</v>
      </c>
      <c r="E175" s="258"/>
      <c r="F175" s="259">
        <f t="shared" ref="F175:G176" si="28">F176</f>
        <v>125000</v>
      </c>
      <c r="G175" s="259">
        <f t="shared" si="28"/>
        <v>125000</v>
      </c>
    </row>
    <row r="176" spans="1:7" ht="76.5">
      <c r="A176" s="272" t="s">
        <v>597</v>
      </c>
      <c r="B176" s="258" t="s">
        <v>90</v>
      </c>
      <c r="C176" s="258" t="s">
        <v>59</v>
      </c>
      <c r="D176" s="258" t="s">
        <v>475</v>
      </c>
      <c r="E176" s="258"/>
      <c r="F176" s="259">
        <f t="shared" si="28"/>
        <v>125000</v>
      </c>
      <c r="G176" s="259">
        <f t="shared" si="28"/>
        <v>125000</v>
      </c>
    </row>
    <row r="177" spans="1:7" ht="25.5">
      <c r="A177" s="270" t="s">
        <v>418</v>
      </c>
      <c r="B177" s="258" t="s">
        <v>90</v>
      </c>
      <c r="C177" s="258" t="s">
        <v>59</v>
      </c>
      <c r="D177" s="258" t="s">
        <v>475</v>
      </c>
      <c r="E177" s="258" t="s">
        <v>194</v>
      </c>
      <c r="F177" s="259">
        <f>F178+F179</f>
        <v>125000</v>
      </c>
      <c r="G177" s="259">
        <f>G178+G179</f>
        <v>125000</v>
      </c>
    </row>
    <row r="178" spans="1:7" ht="15.75" customHeight="1">
      <c r="A178" s="261" t="s">
        <v>377</v>
      </c>
      <c r="B178" s="258" t="s">
        <v>90</v>
      </c>
      <c r="C178" s="258" t="s">
        <v>59</v>
      </c>
      <c r="D178" s="258" t="s">
        <v>475</v>
      </c>
      <c r="E178" s="258" t="s">
        <v>378</v>
      </c>
      <c r="F178" s="259">
        <v>0</v>
      </c>
      <c r="G178" s="259">
        <v>0</v>
      </c>
    </row>
    <row r="179" spans="1:7" ht="15.75" customHeight="1">
      <c r="A179" s="323" t="s">
        <v>628</v>
      </c>
      <c r="B179" s="258" t="s">
        <v>90</v>
      </c>
      <c r="C179" s="258" t="s">
        <v>59</v>
      </c>
      <c r="D179" s="258" t="s">
        <v>475</v>
      </c>
      <c r="E179" s="258" t="s">
        <v>617</v>
      </c>
      <c r="F179" s="259">
        <v>125000</v>
      </c>
      <c r="G179" s="259">
        <v>125000</v>
      </c>
    </row>
    <row r="180" spans="1:7" ht="26.25" customHeight="1">
      <c r="A180" s="320" t="s">
        <v>221</v>
      </c>
      <c r="B180" s="258" t="s">
        <v>90</v>
      </c>
      <c r="C180" s="258" t="s">
        <v>59</v>
      </c>
      <c r="D180" s="258" t="s">
        <v>638</v>
      </c>
      <c r="E180" s="258"/>
      <c r="F180" s="259">
        <f t="shared" ref="F180:G184" si="29">F181</f>
        <v>0</v>
      </c>
      <c r="G180" s="259">
        <f t="shared" si="29"/>
        <v>0</v>
      </c>
    </row>
    <row r="181" spans="1:7" ht="27.75" customHeight="1">
      <c r="A181" s="324" t="s">
        <v>229</v>
      </c>
      <c r="B181" s="258" t="s">
        <v>90</v>
      </c>
      <c r="C181" s="258" t="s">
        <v>59</v>
      </c>
      <c r="D181" s="258" t="s">
        <v>626</v>
      </c>
      <c r="E181" s="258"/>
      <c r="F181" s="259">
        <f t="shared" si="29"/>
        <v>0</v>
      </c>
      <c r="G181" s="259">
        <f t="shared" si="29"/>
        <v>0</v>
      </c>
    </row>
    <row r="182" spans="1:7" ht="56.25" customHeight="1">
      <c r="A182" s="324" t="s">
        <v>443</v>
      </c>
      <c r="B182" s="258" t="s">
        <v>90</v>
      </c>
      <c r="C182" s="258" t="s">
        <v>59</v>
      </c>
      <c r="D182" s="258" t="s">
        <v>444</v>
      </c>
      <c r="E182" s="258"/>
      <c r="F182" s="259">
        <f t="shared" si="29"/>
        <v>0</v>
      </c>
      <c r="G182" s="259">
        <f t="shared" si="29"/>
        <v>0</v>
      </c>
    </row>
    <row r="183" spans="1:7" ht="63.75" customHeight="1">
      <c r="A183" s="324" t="s">
        <v>597</v>
      </c>
      <c r="B183" s="258" t="s">
        <v>90</v>
      </c>
      <c r="C183" s="258" t="s">
        <v>59</v>
      </c>
      <c r="D183" s="258" t="s">
        <v>445</v>
      </c>
      <c r="E183" s="258"/>
      <c r="F183" s="259">
        <f t="shared" si="29"/>
        <v>0</v>
      </c>
      <c r="G183" s="259">
        <f t="shared" si="29"/>
        <v>0</v>
      </c>
    </row>
    <row r="184" spans="1:7" ht="24" customHeight="1">
      <c r="A184" s="270" t="s">
        <v>418</v>
      </c>
      <c r="B184" s="258" t="s">
        <v>90</v>
      </c>
      <c r="C184" s="258" t="s">
        <v>59</v>
      </c>
      <c r="D184" s="258" t="s">
        <v>445</v>
      </c>
      <c r="E184" s="258" t="s">
        <v>194</v>
      </c>
      <c r="F184" s="259">
        <f t="shared" si="29"/>
        <v>0</v>
      </c>
      <c r="G184" s="259">
        <f t="shared" si="29"/>
        <v>0</v>
      </c>
    </row>
    <row r="185" spans="1:7" ht="15.75" customHeight="1">
      <c r="A185" s="261" t="s">
        <v>377</v>
      </c>
      <c r="B185" s="258" t="s">
        <v>90</v>
      </c>
      <c r="C185" s="258" t="s">
        <v>59</v>
      </c>
      <c r="D185" s="258" t="s">
        <v>445</v>
      </c>
      <c r="E185" s="258" t="s">
        <v>378</v>
      </c>
      <c r="F185" s="259">
        <v>0</v>
      </c>
      <c r="G185" s="259">
        <v>0</v>
      </c>
    </row>
    <row r="186" spans="1:7" ht="26.25">
      <c r="A186" s="307" t="s">
        <v>605</v>
      </c>
      <c r="B186" s="252" t="s">
        <v>90</v>
      </c>
      <c r="C186" s="252" t="s">
        <v>110</v>
      </c>
      <c r="D186" s="308"/>
      <c r="E186" s="262"/>
      <c r="F186" s="255">
        <f t="shared" ref="F186:G191" si="30">F187</f>
        <v>0</v>
      </c>
      <c r="G186" s="255">
        <f t="shared" si="30"/>
        <v>0</v>
      </c>
    </row>
    <row r="187" spans="1:7" ht="26.25">
      <c r="A187" s="309" t="s">
        <v>606</v>
      </c>
      <c r="B187" s="252" t="s">
        <v>90</v>
      </c>
      <c r="C187" s="252" t="s">
        <v>110</v>
      </c>
      <c r="D187" s="308" t="s">
        <v>136</v>
      </c>
      <c r="E187" s="262"/>
      <c r="F187" s="255">
        <f t="shared" si="30"/>
        <v>0</v>
      </c>
      <c r="G187" s="255">
        <f t="shared" si="30"/>
        <v>0</v>
      </c>
    </row>
    <row r="188" spans="1:7" ht="26.25" hidden="1">
      <c r="A188" s="307" t="s">
        <v>262</v>
      </c>
      <c r="B188" s="252" t="s">
        <v>90</v>
      </c>
      <c r="C188" s="252" t="s">
        <v>110</v>
      </c>
      <c r="D188" s="308" t="s">
        <v>607</v>
      </c>
      <c r="E188" s="262"/>
      <c r="F188" s="255">
        <f t="shared" si="30"/>
        <v>0</v>
      </c>
      <c r="G188" s="255">
        <f t="shared" si="30"/>
        <v>0</v>
      </c>
    </row>
    <row r="189" spans="1:7" ht="26.25">
      <c r="A189" s="318" t="s">
        <v>608</v>
      </c>
      <c r="B189" s="258" t="s">
        <v>90</v>
      </c>
      <c r="C189" s="258" t="s">
        <v>110</v>
      </c>
      <c r="D189" s="310" t="s">
        <v>612</v>
      </c>
      <c r="E189" s="262"/>
      <c r="F189" s="259">
        <f t="shared" si="30"/>
        <v>0</v>
      </c>
      <c r="G189" s="259">
        <f t="shared" si="30"/>
        <v>0</v>
      </c>
    </row>
    <row r="190" spans="1:7" ht="76.5">
      <c r="A190" s="272" t="s">
        <v>597</v>
      </c>
      <c r="B190" s="262" t="s">
        <v>90</v>
      </c>
      <c r="C190" s="262" t="s">
        <v>110</v>
      </c>
      <c r="D190" s="310" t="s">
        <v>613</v>
      </c>
      <c r="E190" s="262"/>
      <c r="F190" s="259">
        <f t="shared" si="30"/>
        <v>0</v>
      </c>
      <c r="G190" s="259">
        <f t="shared" si="30"/>
        <v>0</v>
      </c>
    </row>
    <row r="191" spans="1:7" ht="25.5">
      <c r="A191" s="260" t="s">
        <v>115</v>
      </c>
      <c r="B191" s="258" t="s">
        <v>90</v>
      </c>
      <c r="C191" s="258" t="s">
        <v>110</v>
      </c>
      <c r="D191" s="310" t="s">
        <v>613</v>
      </c>
      <c r="E191" s="262" t="s">
        <v>194</v>
      </c>
      <c r="F191" s="259">
        <f t="shared" si="30"/>
        <v>0</v>
      </c>
      <c r="G191" s="259">
        <f t="shared" si="30"/>
        <v>0</v>
      </c>
    </row>
    <row r="192" spans="1:7" ht="15">
      <c r="A192" s="260" t="s">
        <v>377</v>
      </c>
      <c r="B192" s="258" t="s">
        <v>90</v>
      </c>
      <c r="C192" s="258" t="s">
        <v>110</v>
      </c>
      <c r="D192" s="310" t="s">
        <v>613</v>
      </c>
      <c r="E192" s="262" t="s">
        <v>378</v>
      </c>
      <c r="F192" s="259">
        <v>0</v>
      </c>
      <c r="G192" s="259">
        <v>0</v>
      </c>
    </row>
    <row r="193" spans="1:7" ht="15" hidden="1">
      <c r="A193" s="260" t="s">
        <v>383</v>
      </c>
      <c r="B193" s="258" t="s">
        <v>90</v>
      </c>
      <c r="C193" s="258" t="s">
        <v>110</v>
      </c>
      <c r="D193" s="310" t="s">
        <v>609</v>
      </c>
      <c r="E193" s="262" t="s">
        <v>378</v>
      </c>
      <c r="F193" s="259">
        <v>1000</v>
      </c>
      <c r="G193" s="259">
        <v>1000</v>
      </c>
    </row>
    <row r="194" spans="1:7" ht="15">
      <c r="A194" s="274" t="s">
        <v>60</v>
      </c>
      <c r="B194" s="252" t="s">
        <v>90</v>
      </c>
      <c r="C194" s="252" t="s">
        <v>61</v>
      </c>
      <c r="D194" s="258"/>
      <c r="E194" s="258"/>
      <c r="F194" s="255">
        <f>F210</f>
        <v>932240</v>
      </c>
      <c r="G194" s="255">
        <f t="shared" ref="G194" si="31">G195+G210</f>
        <v>882240</v>
      </c>
    </row>
    <row r="195" spans="1:7" ht="15">
      <c r="A195" s="274" t="s">
        <v>62</v>
      </c>
      <c r="B195" s="252" t="s">
        <v>90</v>
      </c>
      <c r="C195" s="252" t="s">
        <v>63</v>
      </c>
      <c r="D195" s="258"/>
      <c r="E195" s="258"/>
      <c r="F195" s="255">
        <f>F200+F200</f>
        <v>0</v>
      </c>
      <c r="G195" s="255">
        <f t="shared" ref="G195" si="32">G200</f>
        <v>0</v>
      </c>
    </row>
    <row r="196" spans="1:7" ht="77.25" hidden="1">
      <c r="A196" s="274" t="s">
        <v>490</v>
      </c>
      <c r="B196" s="252" t="s">
        <v>90</v>
      </c>
      <c r="C196" s="252" t="s">
        <v>63</v>
      </c>
      <c r="D196" s="252" t="s">
        <v>491</v>
      </c>
      <c r="E196" s="258"/>
      <c r="F196" s="255">
        <f t="shared" ref="F196:G205" si="33">F197</f>
        <v>0</v>
      </c>
      <c r="G196" s="255">
        <f t="shared" si="33"/>
        <v>0</v>
      </c>
    </row>
    <row r="197" spans="1:7" ht="25.5" hidden="1">
      <c r="A197" s="260" t="s">
        <v>142</v>
      </c>
      <c r="B197" s="252" t="s">
        <v>90</v>
      </c>
      <c r="C197" s="258" t="s">
        <v>63</v>
      </c>
      <c r="D197" s="258" t="s">
        <v>491</v>
      </c>
      <c r="E197" s="258" t="s">
        <v>194</v>
      </c>
      <c r="F197" s="255">
        <f t="shared" si="33"/>
        <v>0</v>
      </c>
      <c r="G197" s="255">
        <f t="shared" si="33"/>
        <v>0</v>
      </c>
    </row>
    <row r="198" spans="1:7" ht="25.5" hidden="1">
      <c r="A198" s="260" t="s">
        <v>492</v>
      </c>
      <c r="B198" s="252" t="s">
        <v>90</v>
      </c>
      <c r="C198" s="258" t="s">
        <v>63</v>
      </c>
      <c r="D198" s="258" t="s">
        <v>491</v>
      </c>
      <c r="E198" s="258" t="s">
        <v>420</v>
      </c>
      <c r="F198" s="255">
        <f t="shared" si="33"/>
        <v>0</v>
      </c>
      <c r="G198" s="255">
        <f t="shared" si="33"/>
        <v>0</v>
      </c>
    </row>
    <row r="199" spans="1:7" ht="15" hidden="1">
      <c r="A199" s="260" t="s">
        <v>377</v>
      </c>
      <c r="B199" s="252" t="s">
        <v>90</v>
      </c>
      <c r="C199" s="258" t="s">
        <v>63</v>
      </c>
      <c r="D199" s="258" t="s">
        <v>491</v>
      </c>
      <c r="E199" s="258" t="s">
        <v>378</v>
      </c>
      <c r="F199" s="255">
        <f t="shared" si="33"/>
        <v>0</v>
      </c>
      <c r="G199" s="255">
        <f t="shared" si="33"/>
        <v>0</v>
      </c>
    </row>
    <row r="200" spans="1:7" ht="39">
      <c r="A200" s="282" t="s">
        <v>493</v>
      </c>
      <c r="B200" s="252" t="s">
        <v>90</v>
      </c>
      <c r="C200" s="252" t="s">
        <v>63</v>
      </c>
      <c r="D200" s="252" t="s">
        <v>494</v>
      </c>
      <c r="E200" s="258"/>
      <c r="F200" s="255">
        <f t="shared" si="33"/>
        <v>0</v>
      </c>
      <c r="G200" s="255">
        <f t="shared" si="33"/>
        <v>0</v>
      </c>
    </row>
    <row r="201" spans="1:7" ht="26.25">
      <c r="A201" s="274" t="s">
        <v>267</v>
      </c>
      <c r="B201" s="252" t="s">
        <v>90</v>
      </c>
      <c r="C201" s="252" t="s">
        <v>63</v>
      </c>
      <c r="D201" s="252" t="s">
        <v>495</v>
      </c>
      <c r="E201" s="258"/>
      <c r="F201" s="255">
        <f t="shared" si="33"/>
        <v>0</v>
      </c>
      <c r="G201" s="255">
        <f t="shared" si="33"/>
        <v>0</v>
      </c>
    </row>
    <row r="202" spans="1:7" ht="39">
      <c r="A202" s="271" t="s">
        <v>610</v>
      </c>
      <c r="B202" s="258" t="s">
        <v>90</v>
      </c>
      <c r="C202" s="258" t="s">
        <v>63</v>
      </c>
      <c r="D202" s="258" t="s">
        <v>496</v>
      </c>
      <c r="E202" s="258"/>
      <c r="F202" s="259">
        <f t="shared" si="33"/>
        <v>0</v>
      </c>
      <c r="G202" s="259">
        <f t="shared" si="33"/>
        <v>0</v>
      </c>
    </row>
    <row r="203" spans="1:7" ht="76.5">
      <c r="A203" s="272" t="s">
        <v>597</v>
      </c>
      <c r="B203" s="258" t="s">
        <v>90</v>
      </c>
      <c r="C203" s="258" t="s">
        <v>63</v>
      </c>
      <c r="D203" s="258" t="s">
        <v>497</v>
      </c>
      <c r="E203" s="258"/>
      <c r="F203" s="259">
        <f t="shared" si="33"/>
        <v>0</v>
      </c>
      <c r="G203" s="259">
        <f t="shared" si="33"/>
        <v>0</v>
      </c>
    </row>
    <row r="204" spans="1:7" ht="25.5">
      <c r="A204" s="270" t="s">
        <v>418</v>
      </c>
      <c r="B204" s="258" t="s">
        <v>90</v>
      </c>
      <c r="C204" s="258" t="s">
        <v>63</v>
      </c>
      <c r="D204" s="258" t="s">
        <v>497</v>
      </c>
      <c r="E204" s="258" t="s">
        <v>194</v>
      </c>
      <c r="F204" s="259">
        <f t="shared" si="33"/>
        <v>0</v>
      </c>
      <c r="G204" s="259">
        <f t="shared" si="33"/>
        <v>0</v>
      </c>
    </row>
    <row r="205" spans="1:7" ht="25.5" hidden="1">
      <c r="A205" s="270" t="s">
        <v>419</v>
      </c>
      <c r="B205" s="258" t="s">
        <v>90</v>
      </c>
      <c r="C205" s="258" t="s">
        <v>63</v>
      </c>
      <c r="D205" s="258" t="s">
        <v>497</v>
      </c>
      <c r="E205" s="258" t="s">
        <v>420</v>
      </c>
      <c r="F205" s="259">
        <f t="shared" si="33"/>
        <v>0</v>
      </c>
      <c r="G205" s="259">
        <f t="shared" si="33"/>
        <v>0</v>
      </c>
    </row>
    <row r="206" spans="1:7" ht="15">
      <c r="A206" s="261" t="s">
        <v>377</v>
      </c>
      <c r="B206" s="258" t="s">
        <v>90</v>
      </c>
      <c r="C206" s="258" t="s">
        <v>63</v>
      </c>
      <c r="D206" s="258" t="s">
        <v>497</v>
      </c>
      <c r="E206" s="258" t="s">
        <v>378</v>
      </c>
      <c r="F206" s="259">
        <v>0</v>
      </c>
      <c r="G206" s="259">
        <v>0</v>
      </c>
    </row>
    <row r="207" spans="1:7" ht="15" hidden="1">
      <c r="A207" s="260" t="s">
        <v>383</v>
      </c>
      <c r="B207" s="252" t="s">
        <v>90</v>
      </c>
      <c r="C207" s="252" t="s">
        <v>63</v>
      </c>
      <c r="D207" s="258" t="s">
        <v>497</v>
      </c>
      <c r="E207" s="258" t="s">
        <v>378</v>
      </c>
      <c r="F207" s="259">
        <v>10000</v>
      </c>
      <c r="G207" s="259">
        <v>10000</v>
      </c>
    </row>
    <row r="208" spans="1:7" ht="15" hidden="1">
      <c r="A208" s="260" t="s">
        <v>464</v>
      </c>
      <c r="B208" s="252" t="s">
        <v>90</v>
      </c>
      <c r="C208" s="258" t="s">
        <v>63</v>
      </c>
      <c r="D208" s="258" t="s">
        <v>497</v>
      </c>
      <c r="E208" s="258" t="s">
        <v>378</v>
      </c>
      <c r="F208" s="259">
        <v>20000</v>
      </c>
      <c r="G208" s="259">
        <v>20000</v>
      </c>
    </row>
    <row r="209" spans="1:7" ht="15" hidden="1">
      <c r="A209" s="264" t="s">
        <v>385</v>
      </c>
      <c r="B209" s="252" t="s">
        <v>90</v>
      </c>
      <c r="C209" s="258" t="s">
        <v>63</v>
      </c>
      <c r="D209" s="258" t="s">
        <v>497</v>
      </c>
      <c r="E209" s="258" t="s">
        <v>378</v>
      </c>
      <c r="F209" s="259"/>
      <c r="G209" s="259"/>
    </row>
    <row r="210" spans="1:7" ht="15">
      <c r="A210" s="254" t="s">
        <v>75</v>
      </c>
      <c r="B210" s="252" t="s">
        <v>90</v>
      </c>
      <c r="C210" s="252" t="s">
        <v>76</v>
      </c>
      <c r="D210" s="252"/>
      <c r="E210" s="258" t="s">
        <v>403</v>
      </c>
      <c r="F210" s="255">
        <f>F211</f>
        <v>932240</v>
      </c>
      <c r="G210" s="255">
        <f>G211</f>
        <v>882240</v>
      </c>
    </row>
    <row r="211" spans="1:7" ht="39">
      <c r="A211" s="282" t="s">
        <v>493</v>
      </c>
      <c r="B211" s="252" t="s">
        <v>90</v>
      </c>
      <c r="C211" s="252" t="s">
        <v>76</v>
      </c>
      <c r="D211" s="252" t="s">
        <v>494</v>
      </c>
      <c r="E211" s="258"/>
      <c r="F211" s="255">
        <f>F212</f>
        <v>932240</v>
      </c>
      <c r="G211" s="255">
        <f>G212</f>
        <v>882240</v>
      </c>
    </row>
    <row r="212" spans="1:7" ht="15">
      <c r="A212" s="282" t="s">
        <v>498</v>
      </c>
      <c r="B212" s="252" t="s">
        <v>90</v>
      </c>
      <c r="C212" s="252" t="s">
        <v>76</v>
      </c>
      <c r="D212" s="252" t="s">
        <v>499</v>
      </c>
      <c r="E212" s="258"/>
      <c r="F212" s="255">
        <f>F213+F228+F246+F259</f>
        <v>932240</v>
      </c>
      <c r="G212" s="255">
        <f>G213+G228+G246+G252+G259</f>
        <v>882240</v>
      </c>
    </row>
    <row r="213" spans="1:7" ht="26.25">
      <c r="A213" s="271" t="s">
        <v>500</v>
      </c>
      <c r="B213" s="258" t="s">
        <v>90</v>
      </c>
      <c r="C213" s="258" t="s">
        <v>76</v>
      </c>
      <c r="D213" s="258" t="s">
        <v>501</v>
      </c>
      <c r="E213" s="258"/>
      <c r="F213" s="259">
        <f t="shared" ref="F213:G216" si="34">F214</f>
        <v>245850</v>
      </c>
      <c r="G213" s="259">
        <f t="shared" si="34"/>
        <v>195850</v>
      </c>
    </row>
    <row r="214" spans="1:7" ht="76.5">
      <c r="A214" s="272" t="s">
        <v>597</v>
      </c>
      <c r="B214" s="258" t="s">
        <v>90</v>
      </c>
      <c r="C214" s="258" t="s">
        <v>76</v>
      </c>
      <c r="D214" s="258" t="s">
        <v>502</v>
      </c>
      <c r="E214" s="258"/>
      <c r="F214" s="259">
        <f t="shared" si="34"/>
        <v>245850</v>
      </c>
      <c r="G214" s="259">
        <f t="shared" si="34"/>
        <v>195850</v>
      </c>
    </row>
    <row r="215" spans="1:7" ht="25.5">
      <c r="A215" s="270" t="s">
        <v>418</v>
      </c>
      <c r="B215" s="258" t="s">
        <v>90</v>
      </c>
      <c r="C215" s="258" t="s">
        <v>76</v>
      </c>
      <c r="D215" s="258" t="s">
        <v>502</v>
      </c>
      <c r="E215" s="258" t="s">
        <v>194</v>
      </c>
      <c r="F215" s="259">
        <f>F216+F227</f>
        <v>245850</v>
      </c>
      <c r="G215" s="259">
        <f>G216+G227</f>
        <v>195850</v>
      </c>
    </row>
    <row r="216" spans="1:7" ht="25.5" hidden="1">
      <c r="A216" s="270" t="s">
        <v>419</v>
      </c>
      <c r="B216" s="258" t="s">
        <v>90</v>
      </c>
      <c r="C216" s="258" t="s">
        <v>76</v>
      </c>
      <c r="D216" s="258" t="s">
        <v>502</v>
      </c>
      <c r="E216" s="258" t="s">
        <v>420</v>
      </c>
      <c r="F216" s="259">
        <f t="shared" si="34"/>
        <v>195850</v>
      </c>
      <c r="G216" s="259">
        <f t="shared" si="34"/>
        <v>195850</v>
      </c>
    </row>
    <row r="217" spans="1:7" ht="15">
      <c r="A217" s="261" t="s">
        <v>377</v>
      </c>
      <c r="B217" s="258" t="s">
        <v>90</v>
      </c>
      <c r="C217" s="258" t="s">
        <v>76</v>
      </c>
      <c r="D217" s="258" t="s">
        <v>502</v>
      </c>
      <c r="E217" s="258" t="s">
        <v>378</v>
      </c>
      <c r="F217" s="259">
        <v>195850</v>
      </c>
      <c r="G217" s="259">
        <v>195850</v>
      </c>
    </row>
    <row r="218" spans="1:7" ht="15" hidden="1">
      <c r="A218" s="260" t="s">
        <v>380</v>
      </c>
      <c r="B218" s="252" t="s">
        <v>90</v>
      </c>
      <c r="C218" s="258" t="s">
        <v>76</v>
      </c>
      <c r="D218" s="258" t="s">
        <v>502</v>
      </c>
      <c r="E218" s="258" t="s">
        <v>378</v>
      </c>
      <c r="F218" s="259">
        <v>280000</v>
      </c>
      <c r="G218" s="259">
        <v>280000</v>
      </c>
    </row>
    <row r="219" spans="1:7" ht="15" hidden="1">
      <c r="A219" s="260" t="s">
        <v>381</v>
      </c>
      <c r="B219" s="252" t="s">
        <v>90</v>
      </c>
      <c r="C219" s="258" t="s">
        <v>76</v>
      </c>
      <c r="D219" s="258" t="s">
        <v>502</v>
      </c>
      <c r="E219" s="258" t="s">
        <v>378</v>
      </c>
      <c r="F219" s="259">
        <v>30000</v>
      </c>
      <c r="G219" s="259">
        <v>30000</v>
      </c>
    </row>
    <row r="220" spans="1:7" ht="26.25" hidden="1">
      <c r="A220" s="265" t="s">
        <v>388</v>
      </c>
      <c r="B220" s="252" t="s">
        <v>90</v>
      </c>
      <c r="C220" s="258" t="s">
        <v>76</v>
      </c>
      <c r="D220" s="258" t="s">
        <v>507</v>
      </c>
      <c r="E220" s="262" t="s">
        <v>378</v>
      </c>
      <c r="F220" s="259"/>
      <c r="G220" s="259"/>
    </row>
    <row r="221" spans="1:7" ht="25.5" hidden="1">
      <c r="A221" s="285" t="s">
        <v>508</v>
      </c>
      <c r="B221" s="252" t="s">
        <v>90</v>
      </c>
      <c r="C221" s="252" t="s">
        <v>76</v>
      </c>
      <c r="D221" s="252" t="s">
        <v>509</v>
      </c>
      <c r="E221" s="252"/>
      <c r="F221" s="255">
        <f t="shared" ref="F221:G255" si="35">F222</f>
        <v>35000</v>
      </c>
      <c r="G221" s="255">
        <f t="shared" si="35"/>
        <v>35000</v>
      </c>
    </row>
    <row r="222" spans="1:7" ht="76.5" hidden="1">
      <c r="A222" s="279" t="s">
        <v>424</v>
      </c>
      <c r="B222" s="252" t="s">
        <v>90</v>
      </c>
      <c r="C222" s="252" t="s">
        <v>76</v>
      </c>
      <c r="D222" s="252" t="s">
        <v>510</v>
      </c>
      <c r="E222" s="252"/>
      <c r="F222" s="255">
        <f t="shared" si="35"/>
        <v>35000</v>
      </c>
      <c r="G222" s="255">
        <f t="shared" si="35"/>
        <v>35000</v>
      </c>
    </row>
    <row r="223" spans="1:7" ht="25.5" hidden="1">
      <c r="A223" s="280" t="s">
        <v>481</v>
      </c>
      <c r="B223" s="252" t="s">
        <v>90</v>
      </c>
      <c r="C223" s="252" t="s">
        <v>76</v>
      </c>
      <c r="D223" s="252" t="s">
        <v>510</v>
      </c>
      <c r="E223" s="252" t="s">
        <v>194</v>
      </c>
      <c r="F223" s="255">
        <f t="shared" si="35"/>
        <v>35000</v>
      </c>
      <c r="G223" s="255">
        <f t="shared" si="35"/>
        <v>35000</v>
      </c>
    </row>
    <row r="224" spans="1:7" ht="38.25" hidden="1">
      <c r="A224" s="280" t="s">
        <v>419</v>
      </c>
      <c r="B224" s="252" t="s">
        <v>90</v>
      </c>
      <c r="C224" s="252" t="s">
        <v>76</v>
      </c>
      <c r="D224" s="252" t="s">
        <v>510</v>
      </c>
      <c r="E224" s="252" t="s">
        <v>420</v>
      </c>
      <c r="F224" s="255">
        <f t="shared" si="35"/>
        <v>35000</v>
      </c>
      <c r="G224" s="255">
        <f t="shared" si="35"/>
        <v>35000</v>
      </c>
    </row>
    <row r="225" spans="1:7" ht="15" hidden="1">
      <c r="A225" s="268" t="s">
        <v>377</v>
      </c>
      <c r="B225" s="252" t="s">
        <v>90</v>
      </c>
      <c r="C225" s="252" t="s">
        <v>76</v>
      </c>
      <c r="D225" s="252" t="s">
        <v>510</v>
      </c>
      <c r="E225" s="252" t="s">
        <v>378</v>
      </c>
      <c r="F225" s="255">
        <f t="shared" si="35"/>
        <v>35000</v>
      </c>
      <c r="G225" s="255">
        <f t="shared" si="35"/>
        <v>35000</v>
      </c>
    </row>
    <row r="226" spans="1:7" ht="15" hidden="1">
      <c r="A226" s="260" t="s">
        <v>383</v>
      </c>
      <c r="B226" s="252" t="s">
        <v>90</v>
      </c>
      <c r="C226" s="258" t="s">
        <v>76</v>
      </c>
      <c r="D226" s="258" t="s">
        <v>502</v>
      </c>
      <c r="E226" s="258" t="s">
        <v>378</v>
      </c>
      <c r="F226" s="259">
        <v>35000</v>
      </c>
      <c r="G226" s="259">
        <v>35000</v>
      </c>
    </row>
    <row r="227" spans="1:7" ht="15">
      <c r="A227" s="260" t="s">
        <v>628</v>
      </c>
      <c r="B227" s="252" t="s">
        <v>90</v>
      </c>
      <c r="C227" s="258" t="s">
        <v>76</v>
      </c>
      <c r="D227" s="258" t="s">
        <v>502</v>
      </c>
      <c r="E227" s="258" t="s">
        <v>617</v>
      </c>
      <c r="F227" s="259">
        <v>50000</v>
      </c>
      <c r="G227" s="259">
        <v>0</v>
      </c>
    </row>
    <row r="228" spans="1:7" ht="26.25">
      <c r="A228" s="289" t="s">
        <v>503</v>
      </c>
      <c r="B228" s="258" t="s">
        <v>90</v>
      </c>
      <c r="C228" s="258" t="s">
        <v>76</v>
      </c>
      <c r="D228" s="258" t="s">
        <v>504</v>
      </c>
      <c r="E228" s="258"/>
      <c r="F228" s="259">
        <f t="shared" ref="F228:G228" si="36">F229</f>
        <v>261000</v>
      </c>
      <c r="G228" s="259">
        <f t="shared" si="36"/>
        <v>261000</v>
      </c>
    </row>
    <row r="229" spans="1:7" ht="26.25" hidden="1">
      <c r="A229" s="265" t="s">
        <v>601</v>
      </c>
      <c r="B229" s="258" t="s">
        <v>90</v>
      </c>
      <c r="C229" s="258" t="s">
        <v>76</v>
      </c>
      <c r="D229" s="258" t="s">
        <v>505</v>
      </c>
      <c r="E229" s="258"/>
      <c r="F229" s="259">
        <f t="shared" ref="F229:G229" si="37">F230+F237</f>
        <v>261000</v>
      </c>
      <c r="G229" s="259">
        <f t="shared" si="37"/>
        <v>261000</v>
      </c>
    </row>
    <row r="230" spans="1:7" ht="63.75" hidden="1">
      <c r="A230" s="257" t="s">
        <v>190</v>
      </c>
      <c r="B230" s="258" t="s">
        <v>90</v>
      </c>
      <c r="C230" s="258" t="s">
        <v>76</v>
      </c>
      <c r="D230" s="258" t="s">
        <v>506</v>
      </c>
      <c r="E230" s="258" t="s">
        <v>192</v>
      </c>
      <c r="F230" s="259">
        <f t="shared" ref="F230:G230" si="38">F231</f>
        <v>261000</v>
      </c>
      <c r="G230" s="259">
        <f t="shared" si="38"/>
        <v>261000</v>
      </c>
    </row>
    <row r="231" spans="1:7" ht="15">
      <c r="A231" s="257" t="s">
        <v>451</v>
      </c>
      <c r="B231" s="258" t="s">
        <v>90</v>
      </c>
      <c r="C231" s="258" t="s">
        <v>76</v>
      </c>
      <c r="D231" s="258" t="s">
        <v>506</v>
      </c>
      <c r="E231" s="258" t="s">
        <v>452</v>
      </c>
      <c r="F231" s="259">
        <f t="shared" ref="F231:G231" si="39">F232+F235</f>
        <v>261000</v>
      </c>
      <c r="G231" s="259">
        <f t="shared" si="39"/>
        <v>261000</v>
      </c>
    </row>
    <row r="232" spans="1:7" ht="15">
      <c r="A232" s="257" t="s">
        <v>453</v>
      </c>
      <c r="B232" s="258" t="s">
        <v>90</v>
      </c>
      <c r="C232" s="258" t="s">
        <v>76</v>
      </c>
      <c r="D232" s="258" t="s">
        <v>506</v>
      </c>
      <c r="E232" s="258" t="s">
        <v>454</v>
      </c>
      <c r="F232" s="259">
        <v>200000</v>
      </c>
      <c r="G232" s="259">
        <v>200000</v>
      </c>
    </row>
    <row r="233" spans="1:7" ht="15" hidden="1">
      <c r="A233" s="260" t="s">
        <v>361</v>
      </c>
      <c r="B233" s="258" t="s">
        <v>90</v>
      </c>
      <c r="C233" s="258" t="s">
        <v>76</v>
      </c>
      <c r="D233" s="258" t="s">
        <v>506</v>
      </c>
      <c r="E233" s="258" t="s">
        <v>454</v>
      </c>
      <c r="F233" s="259">
        <v>200000</v>
      </c>
      <c r="G233" s="259">
        <v>200000</v>
      </c>
    </row>
    <row r="234" spans="1:7" ht="25.5" hidden="1">
      <c r="A234" s="261" t="s">
        <v>362</v>
      </c>
      <c r="B234" s="258" t="s">
        <v>90</v>
      </c>
      <c r="C234" s="258" t="s">
        <v>76</v>
      </c>
      <c r="D234" s="258" t="s">
        <v>506</v>
      </c>
      <c r="E234" s="262" t="s">
        <v>454</v>
      </c>
      <c r="F234" s="263">
        <v>5000</v>
      </c>
      <c r="G234" s="263">
        <v>5000</v>
      </c>
    </row>
    <row r="235" spans="1:7" ht="38.25">
      <c r="A235" s="257" t="s">
        <v>455</v>
      </c>
      <c r="B235" s="258" t="s">
        <v>90</v>
      </c>
      <c r="C235" s="258" t="s">
        <v>76</v>
      </c>
      <c r="D235" s="258" t="s">
        <v>506</v>
      </c>
      <c r="E235" s="262" t="s">
        <v>456</v>
      </c>
      <c r="F235" s="263">
        <v>61000</v>
      </c>
      <c r="G235" s="342">
        <v>61000</v>
      </c>
    </row>
    <row r="236" spans="1:7" ht="15" hidden="1">
      <c r="A236" s="260" t="s">
        <v>371</v>
      </c>
      <c r="B236" s="258" t="s">
        <v>90</v>
      </c>
      <c r="C236" s="258" t="s">
        <v>76</v>
      </c>
      <c r="D236" s="258" t="s">
        <v>506</v>
      </c>
      <c r="E236" s="258" t="s">
        <v>456</v>
      </c>
      <c r="F236" s="259">
        <v>60400</v>
      </c>
      <c r="G236" s="259">
        <v>60400</v>
      </c>
    </row>
    <row r="237" spans="1:7" ht="38.25" hidden="1">
      <c r="A237" s="260" t="s">
        <v>148</v>
      </c>
      <c r="B237" s="258" t="s">
        <v>90</v>
      </c>
      <c r="C237" s="258" t="s">
        <v>76</v>
      </c>
      <c r="D237" s="258" t="s">
        <v>507</v>
      </c>
      <c r="E237" s="258"/>
      <c r="F237" s="259">
        <f t="shared" ref="F237:G239" si="40">F238</f>
        <v>0</v>
      </c>
      <c r="G237" s="259">
        <f t="shared" si="40"/>
        <v>0</v>
      </c>
    </row>
    <row r="238" spans="1:7" ht="25.5">
      <c r="A238" s="270" t="s">
        <v>418</v>
      </c>
      <c r="B238" s="258" t="s">
        <v>90</v>
      </c>
      <c r="C238" s="258" t="s">
        <v>76</v>
      </c>
      <c r="D238" s="258" t="s">
        <v>507</v>
      </c>
      <c r="E238" s="258" t="s">
        <v>194</v>
      </c>
      <c r="F238" s="259">
        <f t="shared" si="40"/>
        <v>0</v>
      </c>
      <c r="G238" s="259">
        <f t="shared" si="40"/>
        <v>0</v>
      </c>
    </row>
    <row r="239" spans="1:7" ht="25.5" hidden="1">
      <c r="A239" s="270" t="s">
        <v>419</v>
      </c>
      <c r="B239" s="258" t="s">
        <v>90</v>
      </c>
      <c r="C239" s="258" t="s">
        <v>76</v>
      </c>
      <c r="D239" s="258" t="s">
        <v>507</v>
      </c>
      <c r="E239" s="258" t="s">
        <v>420</v>
      </c>
      <c r="F239" s="259">
        <f t="shared" si="40"/>
        <v>0</v>
      </c>
      <c r="G239" s="259">
        <f t="shared" si="40"/>
        <v>0</v>
      </c>
    </row>
    <row r="240" spans="1:7" ht="15">
      <c r="A240" s="261" t="s">
        <v>377</v>
      </c>
      <c r="B240" s="258" t="s">
        <v>90</v>
      </c>
      <c r="C240" s="258" t="s">
        <v>76</v>
      </c>
      <c r="D240" s="258" t="s">
        <v>507</v>
      </c>
      <c r="E240" s="258" t="s">
        <v>378</v>
      </c>
      <c r="F240" s="259">
        <v>0</v>
      </c>
      <c r="G240" s="259">
        <v>0</v>
      </c>
    </row>
    <row r="241" spans="1:7" ht="15" hidden="1">
      <c r="A241" s="260" t="s">
        <v>382</v>
      </c>
      <c r="B241" s="252" t="s">
        <v>90</v>
      </c>
      <c r="C241" s="258" t="s">
        <v>76</v>
      </c>
      <c r="D241" s="258" t="s">
        <v>507</v>
      </c>
      <c r="E241" s="258" t="s">
        <v>378</v>
      </c>
      <c r="F241" s="259">
        <v>5000</v>
      </c>
      <c r="G241" s="259">
        <v>5000</v>
      </c>
    </row>
    <row r="242" spans="1:7" ht="15" hidden="1">
      <c r="A242" s="260" t="s">
        <v>384</v>
      </c>
      <c r="B242" s="258" t="s">
        <v>90</v>
      </c>
      <c r="C242" s="258" t="s">
        <v>76</v>
      </c>
      <c r="D242" s="258" t="s">
        <v>507</v>
      </c>
      <c r="E242" s="258" t="s">
        <v>378</v>
      </c>
      <c r="F242" s="259">
        <v>70000</v>
      </c>
      <c r="G242" s="259">
        <v>70000</v>
      </c>
    </row>
    <row r="243" spans="1:7" ht="15" hidden="1">
      <c r="A243" s="260" t="s">
        <v>464</v>
      </c>
      <c r="B243" s="258" t="s">
        <v>90</v>
      </c>
      <c r="C243" s="258" t="s">
        <v>76</v>
      </c>
      <c r="D243" s="258" t="s">
        <v>507</v>
      </c>
      <c r="E243" s="258" t="s">
        <v>378</v>
      </c>
      <c r="F243" s="255"/>
      <c r="G243" s="255"/>
    </row>
    <row r="244" spans="1:7" ht="15" hidden="1">
      <c r="A244" s="264" t="s">
        <v>385</v>
      </c>
      <c r="B244" s="258" t="s">
        <v>90</v>
      </c>
      <c r="C244" s="258" t="s">
        <v>76</v>
      </c>
      <c r="D244" s="258" t="s">
        <v>507</v>
      </c>
      <c r="E244" s="258" t="s">
        <v>378</v>
      </c>
      <c r="F244" s="259"/>
      <c r="G244" s="259"/>
    </row>
    <row r="245" spans="1:7" ht="26.25" hidden="1">
      <c r="A245" s="265" t="s">
        <v>387</v>
      </c>
      <c r="B245" s="258" t="s">
        <v>90</v>
      </c>
      <c r="C245" s="258" t="s">
        <v>76</v>
      </c>
      <c r="D245" s="258" t="s">
        <v>507</v>
      </c>
      <c r="E245" s="262" t="s">
        <v>378</v>
      </c>
      <c r="F245" s="259">
        <v>20000</v>
      </c>
      <c r="G245" s="259">
        <v>20000</v>
      </c>
    </row>
    <row r="246" spans="1:7" ht="25.5">
      <c r="A246" s="284" t="s">
        <v>511</v>
      </c>
      <c r="B246" s="258" t="s">
        <v>90</v>
      </c>
      <c r="C246" s="258" t="s">
        <v>76</v>
      </c>
      <c r="D246" s="258" t="s">
        <v>512</v>
      </c>
      <c r="E246" s="258"/>
      <c r="F246" s="259">
        <f t="shared" si="35"/>
        <v>0</v>
      </c>
      <c r="G246" s="259">
        <f t="shared" si="35"/>
        <v>0</v>
      </c>
    </row>
    <row r="247" spans="1:7" ht="76.5">
      <c r="A247" s="272" t="s">
        <v>597</v>
      </c>
      <c r="B247" s="258" t="s">
        <v>90</v>
      </c>
      <c r="C247" s="258" t="s">
        <v>76</v>
      </c>
      <c r="D247" s="258" t="s">
        <v>513</v>
      </c>
      <c r="E247" s="258"/>
      <c r="F247" s="259">
        <f t="shared" si="35"/>
        <v>0</v>
      </c>
      <c r="G247" s="259">
        <f t="shared" si="35"/>
        <v>0</v>
      </c>
    </row>
    <row r="248" spans="1:7" ht="25.5">
      <c r="A248" s="270" t="s">
        <v>418</v>
      </c>
      <c r="B248" s="258" t="s">
        <v>90</v>
      </c>
      <c r="C248" s="258" t="s">
        <v>76</v>
      </c>
      <c r="D248" s="258" t="s">
        <v>513</v>
      </c>
      <c r="E248" s="258" t="s">
        <v>194</v>
      </c>
      <c r="F248" s="259">
        <f t="shared" si="35"/>
        <v>0</v>
      </c>
      <c r="G248" s="259">
        <f t="shared" si="35"/>
        <v>0</v>
      </c>
    </row>
    <row r="249" spans="1:7" ht="25.5" hidden="1">
      <c r="A249" s="270" t="s">
        <v>419</v>
      </c>
      <c r="B249" s="258" t="s">
        <v>90</v>
      </c>
      <c r="C249" s="258" t="s">
        <v>76</v>
      </c>
      <c r="D249" s="258" t="s">
        <v>513</v>
      </c>
      <c r="E249" s="258" t="s">
        <v>420</v>
      </c>
      <c r="F249" s="259">
        <f t="shared" si="35"/>
        <v>0</v>
      </c>
      <c r="G249" s="259">
        <f t="shared" si="35"/>
        <v>0</v>
      </c>
    </row>
    <row r="250" spans="1:7" ht="15">
      <c r="A250" s="261" t="s">
        <v>377</v>
      </c>
      <c r="B250" s="258" t="s">
        <v>90</v>
      </c>
      <c r="C250" s="258" t="s">
        <v>76</v>
      </c>
      <c r="D250" s="258" t="s">
        <v>513</v>
      </c>
      <c r="E250" s="258" t="s">
        <v>378</v>
      </c>
      <c r="F250" s="259">
        <v>0</v>
      </c>
      <c r="G250" s="259">
        <v>0</v>
      </c>
    </row>
    <row r="251" spans="1:7" ht="15" hidden="1">
      <c r="A251" s="260" t="s">
        <v>383</v>
      </c>
      <c r="B251" s="252" t="s">
        <v>90</v>
      </c>
      <c r="C251" s="258" t="s">
        <v>76</v>
      </c>
      <c r="D251" s="258" t="s">
        <v>513</v>
      </c>
      <c r="E251" s="258" t="s">
        <v>378</v>
      </c>
      <c r="F251" s="259">
        <v>3000</v>
      </c>
      <c r="G251" s="259">
        <v>3000</v>
      </c>
    </row>
    <row r="252" spans="1:7" ht="38.25" hidden="1">
      <c r="A252" s="285" t="s">
        <v>514</v>
      </c>
      <c r="B252" s="252" t="s">
        <v>90</v>
      </c>
      <c r="C252" s="252" t="s">
        <v>76</v>
      </c>
      <c r="D252" s="252" t="s">
        <v>515</v>
      </c>
      <c r="E252" s="252"/>
      <c r="F252" s="255">
        <f t="shared" si="35"/>
        <v>0</v>
      </c>
      <c r="G252" s="255">
        <f t="shared" si="35"/>
        <v>0</v>
      </c>
    </row>
    <row r="253" spans="1:7" ht="76.5" hidden="1">
      <c r="A253" s="279" t="s">
        <v>597</v>
      </c>
      <c r="B253" s="252" t="s">
        <v>90</v>
      </c>
      <c r="C253" s="252" t="s">
        <v>76</v>
      </c>
      <c r="D253" s="252" t="s">
        <v>516</v>
      </c>
      <c r="E253" s="252"/>
      <c r="F253" s="255">
        <f t="shared" si="35"/>
        <v>0</v>
      </c>
      <c r="G253" s="255">
        <f t="shared" si="35"/>
        <v>0</v>
      </c>
    </row>
    <row r="254" spans="1:7" ht="25.5" hidden="1">
      <c r="A254" s="280" t="s">
        <v>481</v>
      </c>
      <c r="B254" s="252" t="s">
        <v>90</v>
      </c>
      <c r="C254" s="252" t="s">
        <v>76</v>
      </c>
      <c r="D254" s="252" t="s">
        <v>516</v>
      </c>
      <c r="E254" s="252" t="s">
        <v>194</v>
      </c>
      <c r="F254" s="255">
        <f t="shared" si="35"/>
        <v>0</v>
      </c>
      <c r="G254" s="255">
        <f t="shared" si="35"/>
        <v>0</v>
      </c>
    </row>
    <row r="255" spans="1:7" ht="38.25" hidden="1">
      <c r="A255" s="280" t="s">
        <v>419</v>
      </c>
      <c r="B255" s="252" t="s">
        <v>90</v>
      </c>
      <c r="C255" s="252" t="s">
        <v>76</v>
      </c>
      <c r="D255" s="252" t="s">
        <v>516</v>
      </c>
      <c r="E255" s="252" t="s">
        <v>420</v>
      </c>
      <c r="F255" s="255">
        <f t="shared" si="35"/>
        <v>0</v>
      </c>
      <c r="G255" s="255">
        <f t="shared" si="35"/>
        <v>0</v>
      </c>
    </row>
    <row r="256" spans="1:7" ht="15" hidden="1">
      <c r="A256" s="268" t="s">
        <v>377</v>
      </c>
      <c r="B256" s="252" t="s">
        <v>90</v>
      </c>
      <c r="C256" s="252" t="s">
        <v>76</v>
      </c>
      <c r="D256" s="252" t="s">
        <v>516</v>
      </c>
      <c r="E256" s="252" t="s">
        <v>378</v>
      </c>
      <c r="F256" s="255">
        <f t="shared" ref="F256:G256" si="41">F257</f>
        <v>0</v>
      </c>
      <c r="G256" s="255">
        <f t="shared" si="41"/>
        <v>0</v>
      </c>
    </row>
    <row r="257" spans="1:7" ht="15" hidden="1">
      <c r="A257" s="260" t="s">
        <v>382</v>
      </c>
      <c r="B257" s="252" t="s">
        <v>90</v>
      </c>
      <c r="C257" s="258" t="s">
        <v>76</v>
      </c>
      <c r="D257" s="258" t="s">
        <v>516</v>
      </c>
      <c r="E257" s="258" t="s">
        <v>378</v>
      </c>
      <c r="F257" s="259"/>
      <c r="G257" s="259"/>
    </row>
    <row r="258" spans="1:7" ht="15" hidden="1">
      <c r="A258" s="260" t="s">
        <v>464</v>
      </c>
      <c r="B258" s="252" t="s">
        <v>90</v>
      </c>
      <c r="C258" s="258" t="s">
        <v>76</v>
      </c>
      <c r="D258" s="258" t="s">
        <v>517</v>
      </c>
      <c r="E258" s="258" t="s">
        <v>378</v>
      </c>
      <c r="F258" s="259"/>
      <c r="G258" s="259"/>
    </row>
    <row r="259" spans="1:7" ht="66.75" customHeight="1">
      <c r="A259" s="276" t="s">
        <v>874</v>
      </c>
      <c r="B259" s="252" t="s">
        <v>90</v>
      </c>
      <c r="C259" s="252" t="s">
        <v>76</v>
      </c>
      <c r="D259" s="277" t="s">
        <v>515</v>
      </c>
      <c r="E259" s="258"/>
      <c r="F259" s="255">
        <f t="shared" ref="F259:G261" si="42">F260</f>
        <v>425390</v>
      </c>
      <c r="G259" s="255">
        <f t="shared" si="42"/>
        <v>425390</v>
      </c>
    </row>
    <row r="260" spans="1:7" ht="26.25">
      <c r="A260" s="276" t="s">
        <v>462</v>
      </c>
      <c r="B260" s="252" t="s">
        <v>90</v>
      </c>
      <c r="C260" s="252" t="s">
        <v>76</v>
      </c>
      <c r="D260" s="277" t="s">
        <v>875</v>
      </c>
      <c r="E260" s="258"/>
      <c r="F260" s="255">
        <f t="shared" si="42"/>
        <v>425390</v>
      </c>
      <c r="G260" s="255">
        <f t="shared" si="42"/>
        <v>425390</v>
      </c>
    </row>
    <row r="261" spans="1:7" ht="26.25">
      <c r="A261" s="283" t="s">
        <v>630</v>
      </c>
      <c r="B261" s="258" t="s">
        <v>90</v>
      </c>
      <c r="C261" s="258" t="s">
        <v>76</v>
      </c>
      <c r="D261" s="286" t="s">
        <v>875</v>
      </c>
      <c r="E261" s="258"/>
      <c r="F261" s="259">
        <f t="shared" si="42"/>
        <v>425390</v>
      </c>
      <c r="G261" s="259">
        <f t="shared" si="42"/>
        <v>425390</v>
      </c>
    </row>
    <row r="262" spans="1:7" ht="25.5">
      <c r="A262" s="260" t="s">
        <v>462</v>
      </c>
      <c r="B262" s="258" t="s">
        <v>90</v>
      </c>
      <c r="C262" s="258" t="s">
        <v>76</v>
      </c>
      <c r="D262" s="286" t="s">
        <v>875</v>
      </c>
      <c r="E262" s="258"/>
      <c r="F262" s="259">
        <f t="shared" ref="F262:G264" si="43">F263</f>
        <v>425390</v>
      </c>
      <c r="G262" s="259">
        <f t="shared" si="43"/>
        <v>425390</v>
      </c>
    </row>
    <row r="263" spans="1:7" ht="25.5">
      <c r="A263" s="270" t="s">
        <v>418</v>
      </c>
      <c r="B263" s="258" t="s">
        <v>90</v>
      </c>
      <c r="C263" s="258" t="s">
        <v>76</v>
      </c>
      <c r="D263" s="286" t="s">
        <v>875</v>
      </c>
      <c r="E263" s="258" t="s">
        <v>194</v>
      </c>
      <c r="F263" s="259">
        <f t="shared" si="43"/>
        <v>425390</v>
      </c>
      <c r="G263" s="259">
        <f t="shared" si="43"/>
        <v>425390</v>
      </c>
    </row>
    <row r="264" spans="1:7" ht="25.5" hidden="1">
      <c r="A264" s="270" t="s">
        <v>419</v>
      </c>
      <c r="B264" s="258" t="s">
        <v>90</v>
      </c>
      <c r="C264" s="258" t="s">
        <v>76</v>
      </c>
      <c r="D264" s="286" t="s">
        <v>463</v>
      </c>
      <c r="E264" s="258" t="s">
        <v>420</v>
      </c>
      <c r="F264" s="259">
        <f t="shared" si="43"/>
        <v>425390</v>
      </c>
      <c r="G264" s="259">
        <f t="shared" si="43"/>
        <v>425390</v>
      </c>
    </row>
    <row r="265" spans="1:7" ht="15">
      <c r="A265" s="261" t="s">
        <v>377</v>
      </c>
      <c r="B265" s="258" t="s">
        <v>90</v>
      </c>
      <c r="C265" s="258" t="s">
        <v>76</v>
      </c>
      <c r="D265" s="286" t="s">
        <v>875</v>
      </c>
      <c r="E265" s="258" t="s">
        <v>378</v>
      </c>
      <c r="F265" s="259">
        <v>425390</v>
      </c>
      <c r="G265" s="259">
        <v>425390</v>
      </c>
    </row>
    <row r="266" spans="1:7" ht="15" hidden="1">
      <c r="A266" s="260" t="s">
        <v>382</v>
      </c>
      <c r="B266" s="252" t="s">
        <v>90</v>
      </c>
      <c r="C266" s="258" t="s">
        <v>76</v>
      </c>
      <c r="D266" s="286" t="s">
        <v>463</v>
      </c>
      <c r="E266" s="258" t="s">
        <v>378</v>
      </c>
      <c r="F266" s="259">
        <v>443144</v>
      </c>
      <c r="G266" s="259">
        <v>443144</v>
      </c>
    </row>
    <row r="267" spans="1:7" ht="15">
      <c r="A267" s="254" t="s">
        <v>64</v>
      </c>
      <c r="B267" s="252" t="s">
        <v>90</v>
      </c>
      <c r="C267" s="252" t="s">
        <v>65</v>
      </c>
      <c r="D267" s="258"/>
      <c r="E267" s="258"/>
      <c r="F267" s="255">
        <f t="shared" ref="F267:G267" si="44">F268+F285</f>
        <v>0</v>
      </c>
      <c r="G267" s="255">
        <f t="shared" si="44"/>
        <v>0</v>
      </c>
    </row>
    <row r="268" spans="1:7" ht="25.5">
      <c r="A268" s="285" t="s">
        <v>178</v>
      </c>
      <c r="B268" s="252" t="s">
        <v>90</v>
      </c>
      <c r="C268" s="252" t="s">
        <v>179</v>
      </c>
      <c r="D268" s="258"/>
      <c r="E268" s="258"/>
      <c r="F268" s="255">
        <f t="shared" ref="F268:G268" si="45">F269+F277</f>
        <v>0</v>
      </c>
      <c r="G268" s="255">
        <f t="shared" si="45"/>
        <v>0</v>
      </c>
    </row>
    <row r="269" spans="1:7" ht="25.5">
      <c r="A269" s="256" t="s">
        <v>197</v>
      </c>
      <c r="B269" s="252" t="s">
        <v>90</v>
      </c>
      <c r="C269" s="252" t="s">
        <v>179</v>
      </c>
      <c r="D269" s="277" t="s">
        <v>350</v>
      </c>
      <c r="E269" s="258"/>
      <c r="F269" s="255">
        <f t="shared" ref="F269:G274" si="46">F270</f>
        <v>0</v>
      </c>
      <c r="G269" s="255">
        <f t="shared" si="46"/>
        <v>0</v>
      </c>
    </row>
    <row r="270" spans="1:7" ht="15">
      <c r="A270" s="285" t="s">
        <v>218</v>
      </c>
      <c r="B270" s="252" t="s">
        <v>90</v>
      </c>
      <c r="C270" s="252" t="s">
        <v>179</v>
      </c>
      <c r="D270" s="277" t="s">
        <v>518</v>
      </c>
      <c r="E270" s="258"/>
      <c r="F270" s="255">
        <f t="shared" si="46"/>
        <v>0</v>
      </c>
      <c r="G270" s="255">
        <f t="shared" si="46"/>
        <v>0</v>
      </c>
    </row>
    <row r="271" spans="1:7" ht="25.5">
      <c r="A271" s="284" t="s">
        <v>519</v>
      </c>
      <c r="B271" s="258" t="s">
        <v>90</v>
      </c>
      <c r="C271" s="258" t="s">
        <v>179</v>
      </c>
      <c r="D271" s="286" t="s">
        <v>520</v>
      </c>
      <c r="E271" s="258"/>
      <c r="F271" s="259">
        <f t="shared" si="46"/>
        <v>0</v>
      </c>
      <c r="G271" s="259">
        <f t="shared" si="46"/>
        <v>0</v>
      </c>
    </row>
    <row r="272" spans="1:7" ht="76.5">
      <c r="A272" s="272" t="s">
        <v>597</v>
      </c>
      <c r="B272" s="258" t="s">
        <v>90</v>
      </c>
      <c r="C272" s="258" t="s">
        <v>179</v>
      </c>
      <c r="D272" s="286" t="s">
        <v>521</v>
      </c>
      <c r="E272" s="258"/>
      <c r="F272" s="259">
        <f t="shared" si="46"/>
        <v>0</v>
      </c>
      <c r="G272" s="259">
        <f t="shared" si="46"/>
        <v>0</v>
      </c>
    </row>
    <row r="273" spans="1:7" ht="25.5">
      <c r="A273" s="270" t="s">
        <v>418</v>
      </c>
      <c r="B273" s="258" t="s">
        <v>90</v>
      </c>
      <c r="C273" s="258" t="s">
        <v>179</v>
      </c>
      <c r="D273" s="286" t="s">
        <v>521</v>
      </c>
      <c r="E273" s="258" t="s">
        <v>194</v>
      </c>
      <c r="F273" s="259">
        <f t="shared" si="46"/>
        <v>0</v>
      </c>
      <c r="G273" s="259">
        <f t="shared" si="46"/>
        <v>0</v>
      </c>
    </row>
    <row r="274" spans="1:7" ht="25.5" hidden="1">
      <c r="A274" s="270" t="s">
        <v>419</v>
      </c>
      <c r="B274" s="258" t="s">
        <v>90</v>
      </c>
      <c r="C274" s="258" t="s">
        <v>179</v>
      </c>
      <c r="D274" s="286" t="s">
        <v>521</v>
      </c>
      <c r="E274" s="258" t="s">
        <v>420</v>
      </c>
      <c r="F274" s="259">
        <f t="shared" si="46"/>
        <v>0</v>
      </c>
      <c r="G274" s="259">
        <f t="shared" si="46"/>
        <v>0</v>
      </c>
    </row>
    <row r="275" spans="1:7" ht="15">
      <c r="A275" s="261" t="s">
        <v>377</v>
      </c>
      <c r="B275" s="258" t="s">
        <v>90</v>
      </c>
      <c r="C275" s="258" t="s">
        <v>179</v>
      </c>
      <c r="D275" s="286" t="s">
        <v>521</v>
      </c>
      <c r="E275" s="258" t="s">
        <v>378</v>
      </c>
      <c r="F275" s="259">
        <v>0</v>
      </c>
      <c r="G275" s="259">
        <v>0</v>
      </c>
    </row>
    <row r="276" spans="1:7" ht="15" hidden="1">
      <c r="A276" s="273" t="s">
        <v>383</v>
      </c>
      <c r="B276" s="252" t="s">
        <v>90</v>
      </c>
      <c r="C276" s="258" t="s">
        <v>179</v>
      </c>
      <c r="D276" s="286" t="s">
        <v>521</v>
      </c>
      <c r="E276" s="258" t="s">
        <v>378</v>
      </c>
      <c r="F276" s="259">
        <v>32000</v>
      </c>
      <c r="G276" s="259">
        <v>32000</v>
      </c>
    </row>
    <row r="277" spans="1:7" ht="26.25">
      <c r="A277" s="274" t="s">
        <v>522</v>
      </c>
      <c r="B277" s="252" t="s">
        <v>90</v>
      </c>
      <c r="C277" s="252" t="s">
        <v>179</v>
      </c>
      <c r="D277" s="252" t="s">
        <v>523</v>
      </c>
      <c r="E277" s="258"/>
      <c r="F277" s="255">
        <f t="shared" ref="F277:G282" si="47">F278</f>
        <v>0</v>
      </c>
      <c r="G277" s="255">
        <f t="shared" si="47"/>
        <v>0</v>
      </c>
    </row>
    <row r="278" spans="1:7" ht="25.5">
      <c r="A278" s="285" t="s">
        <v>309</v>
      </c>
      <c r="B278" s="252" t="s">
        <v>90</v>
      </c>
      <c r="C278" s="252" t="s">
        <v>179</v>
      </c>
      <c r="D278" s="252" t="s">
        <v>524</v>
      </c>
      <c r="E278" s="258"/>
      <c r="F278" s="255">
        <f t="shared" si="47"/>
        <v>0</v>
      </c>
      <c r="G278" s="255">
        <f t="shared" si="47"/>
        <v>0</v>
      </c>
    </row>
    <row r="279" spans="1:7" ht="25.5">
      <c r="A279" s="284" t="s">
        <v>519</v>
      </c>
      <c r="B279" s="258" t="s">
        <v>90</v>
      </c>
      <c r="C279" s="258" t="s">
        <v>179</v>
      </c>
      <c r="D279" s="258" t="s">
        <v>525</v>
      </c>
      <c r="E279" s="258"/>
      <c r="F279" s="259">
        <f t="shared" si="47"/>
        <v>0</v>
      </c>
      <c r="G279" s="259">
        <f t="shared" si="47"/>
        <v>0</v>
      </c>
    </row>
    <row r="280" spans="1:7" ht="76.5">
      <c r="A280" s="272" t="s">
        <v>597</v>
      </c>
      <c r="B280" s="258" t="s">
        <v>90</v>
      </c>
      <c r="C280" s="258" t="s">
        <v>179</v>
      </c>
      <c r="D280" s="258" t="s">
        <v>526</v>
      </c>
      <c r="E280" s="258"/>
      <c r="F280" s="259">
        <f t="shared" si="47"/>
        <v>0</v>
      </c>
      <c r="G280" s="259">
        <f t="shared" si="47"/>
        <v>0</v>
      </c>
    </row>
    <row r="281" spans="1:7" ht="25.5">
      <c r="A281" s="270" t="s">
        <v>418</v>
      </c>
      <c r="B281" s="258" t="s">
        <v>90</v>
      </c>
      <c r="C281" s="258" t="s">
        <v>179</v>
      </c>
      <c r="D281" s="258" t="s">
        <v>526</v>
      </c>
      <c r="E281" s="258" t="s">
        <v>194</v>
      </c>
      <c r="F281" s="259">
        <f t="shared" si="47"/>
        <v>0</v>
      </c>
      <c r="G281" s="259">
        <f t="shared" si="47"/>
        <v>0</v>
      </c>
    </row>
    <row r="282" spans="1:7" ht="25.5" hidden="1">
      <c r="A282" s="270" t="s">
        <v>419</v>
      </c>
      <c r="B282" s="258" t="s">
        <v>90</v>
      </c>
      <c r="C282" s="258" t="s">
        <v>179</v>
      </c>
      <c r="D282" s="258" t="s">
        <v>526</v>
      </c>
      <c r="E282" s="258" t="s">
        <v>420</v>
      </c>
      <c r="F282" s="259">
        <f t="shared" si="47"/>
        <v>0</v>
      </c>
      <c r="G282" s="259">
        <f t="shared" si="47"/>
        <v>0</v>
      </c>
    </row>
    <row r="283" spans="1:7" ht="15">
      <c r="A283" s="261" t="s">
        <v>377</v>
      </c>
      <c r="B283" s="258" t="s">
        <v>90</v>
      </c>
      <c r="C283" s="258" t="s">
        <v>179</v>
      </c>
      <c r="D283" s="258" t="s">
        <v>526</v>
      </c>
      <c r="E283" s="258" t="s">
        <v>378</v>
      </c>
      <c r="F283" s="259">
        <v>0</v>
      </c>
      <c r="G283" s="259">
        <v>0</v>
      </c>
    </row>
    <row r="284" spans="1:7" ht="15" hidden="1">
      <c r="A284" s="273" t="s">
        <v>383</v>
      </c>
      <c r="B284" s="252" t="s">
        <v>90</v>
      </c>
      <c r="C284" s="258" t="s">
        <v>179</v>
      </c>
      <c r="D284" s="258" t="s">
        <v>526</v>
      </c>
      <c r="E284" s="258" t="s">
        <v>378</v>
      </c>
      <c r="F284" s="259">
        <v>10000</v>
      </c>
      <c r="G284" s="259">
        <v>10000</v>
      </c>
    </row>
    <row r="285" spans="1:7" ht="15">
      <c r="A285" s="268" t="s">
        <v>180</v>
      </c>
      <c r="B285" s="252" t="s">
        <v>90</v>
      </c>
      <c r="C285" s="252" t="s">
        <v>67</v>
      </c>
      <c r="D285" s="258"/>
      <c r="E285" s="258"/>
      <c r="F285" s="255">
        <f t="shared" ref="F285:G285" si="48">F286</f>
        <v>0</v>
      </c>
      <c r="G285" s="255">
        <f t="shared" si="48"/>
        <v>0</v>
      </c>
    </row>
    <row r="286" spans="1:7" ht="26.25">
      <c r="A286" s="274" t="s">
        <v>527</v>
      </c>
      <c r="B286" s="252" t="s">
        <v>90</v>
      </c>
      <c r="C286" s="252" t="s">
        <v>67</v>
      </c>
      <c r="D286" s="252" t="s">
        <v>523</v>
      </c>
      <c r="E286" s="258"/>
      <c r="F286" s="255">
        <f t="shared" ref="F286:G286" si="49">F287+F300</f>
        <v>0</v>
      </c>
      <c r="G286" s="255">
        <f t="shared" si="49"/>
        <v>0</v>
      </c>
    </row>
    <row r="287" spans="1:7" ht="15">
      <c r="A287" s="274" t="s">
        <v>528</v>
      </c>
      <c r="B287" s="252" t="s">
        <v>90</v>
      </c>
      <c r="C287" s="252" t="s">
        <v>67</v>
      </c>
      <c r="D287" s="252" t="s">
        <v>529</v>
      </c>
      <c r="E287" s="258"/>
      <c r="F287" s="255">
        <f t="shared" ref="F287:G287" si="50">F288+F294</f>
        <v>0</v>
      </c>
      <c r="G287" s="255">
        <f t="shared" si="50"/>
        <v>0</v>
      </c>
    </row>
    <row r="288" spans="1:7" ht="38.25" hidden="1">
      <c r="A288" s="268" t="s">
        <v>530</v>
      </c>
      <c r="B288" s="252" t="s">
        <v>90</v>
      </c>
      <c r="C288" s="252" t="s">
        <v>67</v>
      </c>
      <c r="D288" s="252" t="s">
        <v>531</v>
      </c>
      <c r="E288" s="258"/>
      <c r="F288" s="255">
        <f t="shared" ref="F288:G297" si="51">F289</f>
        <v>0</v>
      </c>
      <c r="G288" s="255">
        <f t="shared" si="51"/>
        <v>0</v>
      </c>
    </row>
    <row r="289" spans="1:7" ht="76.5" hidden="1">
      <c r="A289" s="279" t="s">
        <v>424</v>
      </c>
      <c r="B289" s="252" t="s">
        <v>90</v>
      </c>
      <c r="C289" s="252" t="s">
        <v>67</v>
      </c>
      <c r="D289" s="252" t="s">
        <v>532</v>
      </c>
      <c r="E289" s="258"/>
      <c r="F289" s="255">
        <f t="shared" si="51"/>
        <v>0</v>
      </c>
      <c r="G289" s="255">
        <f t="shared" si="51"/>
        <v>0</v>
      </c>
    </row>
    <row r="290" spans="1:7" ht="25.5" hidden="1">
      <c r="A290" s="280" t="s">
        <v>481</v>
      </c>
      <c r="B290" s="252" t="s">
        <v>90</v>
      </c>
      <c r="C290" s="252" t="s">
        <v>67</v>
      </c>
      <c r="D290" s="252" t="s">
        <v>532</v>
      </c>
      <c r="E290" s="252" t="s">
        <v>194</v>
      </c>
      <c r="F290" s="255">
        <f t="shared" si="51"/>
        <v>0</v>
      </c>
      <c r="G290" s="255">
        <f t="shared" si="51"/>
        <v>0</v>
      </c>
    </row>
    <row r="291" spans="1:7" ht="38.25" hidden="1">
      <c r="A291" s="280" t="s">
        <v>419</v>
      </c>
      <c r="B291" s="252" t="s">
        <v>90</v>
      </c>
      <c r="C291" s="252" t="s">
        <v>67</v>
      </c>
      <c r="D291" s="252" t="s">
        <v>532</v>
      </c>
      <c r="E291" s="252" t="s">
        <v>420</v>
      </c>
      <c r="F291" s="255">
        <f t="shared" si="51"/>
        <v>0</v>
      </c>
      <c r="G291" s="255">
        <f t="shared" si="51"/>
        <v>0</v>
      </c>
    </row>
    <row r="292" spans="1:7" ht="15" hidden="1">
      <c r="A292" s="268" t="s">
        <v>377</v>
      </c>
      <c r="B292" s="252" t="s">
        <v>90</v>
      </c>
      <c r="C292" s="252" t="s">
        <v>67</v>
      </c>
      <c r="D292" s="252" t="s">
        <v>532</v>
      </c>
      <c r="E292" s="252" t="s">
        <v>378</v>
      </c>
      <c r="F292" s="255">
        <f t="shared" si="51"/>
        <v>0</v>
      </c>
      <c r="G292" s="255">
        <f t="shared" si="51"/>
        <v>0</v>
      </c>
    </row>
    <row r="293" spans="1:7" ht="25.5" hidden="1">
      <c r="A293" s="261" t="s">
        <v>389</v>
      </c>
      <c r="B293" s="252" t="s">
        <v>90</v>
      </c>
      <c r="C293" s="258" t="s">
        <v>67</v>
      </c>
      <c r="D293" s="258" t="s">
        <v>532</v>
      </c>
      <c r="E293" s="258" t="s">
        <v>378</v>
      </c>
      <c r="F293" s="259"/>
      <c r="G293" s="259"/>
    </row>
    <row r="294" spans="1:7" ht="38.25">
      <c r="A294" s="261" t="s">
        <v>533</v>
      </c>
      <c r="B294" s="258" t="s">
        <v>90</v>
      </c>
      <c r="C294" s="258" t="s">
        <v>67</v>
      </c>
      <c r="D294" s="258" t="s">
        <v>534</v>
      </c>
      <c r="E294" s="258"/>
      <c r="F294" s="259">
        <f t="shared" si="51"/>
        <v>0</v>
      </c>
      <c r="G294" s="259">
        <f t="shared" si="51"/>
        <v>0</v>
      </c>
    </row>
    <row r="295" spans="1:7" ht="76.5">
      <c r="A295" s="272" t="s">
        <v>597</v>
      </c>
      <c r="B295" s="258" t="s">
        <v>90</v>
      </c>
      <c r="C295" s="258" t="s">
        <v>67</v>
      </c>
      <c r="D295" s="258" t="s">
        <v>535</v>
      </c>
      <c r="E295" s="258"/>
      <c r="F295" s="259">
        <f t="shared" si="51"/>
        <v>0</v>
      </c>
      <c r="G295" s="259">
        <f t="shared" si="51"/>
        <v>0</v>
      </c>
    </row>
    <row r="296" spans="1:7" ht="25.5">
      <c r="A296" s="270" t="s">
        <v>418</v>
      </c>
      <c r="B296" s="258" t="s">
        <v>90</v>
      </c>
      <c r="C296" s="258" t="s">
        <v>67</v>
      </c>
      <c r="D296" s="258" t="s">
        <v>535</v>
      </c>
      <c r="E296" s="258" t="s">
        <v>194</v>
      </c>
      <c r="F296" s="259">
        <f t="shared" si="51"/>
        <v>0</v>
      </c>
      <c r="G296" s="259">
        <f t="shared" si="51"/>
        <v>0</v>
      </c>
    </row>
    <row r="297" spans="1:7" ht="25.5" hidden="1">
      <c r="A297" s="270" t="s">
        <v>419</v>
      </c>
      <c r="B297" s="258" t="s">
        <v>90</v>
      </c>
      <c r="C297" s="258" t="s">
        <v>67</v>
      </c>
      <c r="D297" s="258" t="s">
        <v>535</v>
      </c>
      <c r="E297" s="258" t="s">
        <v>420</v>
      </c>
      <c r="F297" s="259">
        <f t="shared" si="51"/>
        <v>0</v>
      </c>
      <c r="G297" s="259">
        <f t="shared" si="51"/>
        <v>0</v>
      </c>
    </row>
    <row r="298" spans="1:7" ht="15">
      <c r="A298" s="261" t="s">
        <v>377</v>
      </c>
      <c r="B298" s="258" t="s">
        <v>90</v>
      </c>
      <c r="C298" s="258" t="s">
        <v>67</v>
      </c>
      <c r="D298" s="258" t="s">
        <v>535</v>
      </c>
      <c r="E298" s="258" t="s">
        <v>378</v>
      </c>
      <c r="F298" s="259">
        <v>0</v>
      </c>
      <c r="G298" s="259">
        <v>0</v>
      </c>
    </row>
    <row r="299" spans="1:7" ht="25.5" hidden="1">
      <c r="A299" s="261" t="s">
        <v>389</v>
      </c>
      <c r="B299" s="252" t="s">
        <v>90</v>
      </c>
      <c r="C299" s="258" t="s">
        <v>67</v>
      </c>
      <c r="D299" s="258" t="s">
        <v>535</v>
      </c>
      <c r="E299" s="258" t="s">
        <v>378</v>
      </c>
      <c r="F299" s="259">
        <v>5000</v>
      </c>
      <c r="G299" s="259">
        <v>5000</v>
      </c>
    </row>
    <row r="300" spans="1:7" ht="38.25">
      <c r="A300" s="254" t="s">
        <v>306</v>
      </c>
      <c r="B300" s="252" t="s">
        <v>90</v>
      </c>
      <c r="C300" s="252" t="s">
        <v>67</v>
      </c>
      <c r="D300" s="252" t="s">
        <v>536</v>
      </c>
      <c r="E300" s="258"/>
      <c r="F300" s="255">
        <f t="shared" ref="F300:G304" si="52">F301</f>
        <v>0</v>
      </c>
      <c r="G300" s="255">
        <f t="shared" si="52"/>
        <v>0</v>
      </c>
    </row>
    <row r="301" spans="1:7" ht="25.5">
      <c r="A301" s="261" t="s">
        <v>537</v>
      </c>
      <c r="B301" s="258" t="s">
        <v>90</v>
      </c>
      <c r="C301" s="258" t="s">
        <v>67</v>
      </c>
      <c r="D301" s="258" t="s">
        <v>538</v>
      </c>
      <c r="E301" s="258"/>
      <c r="F301" s="259">
        <f t="shared" si="52"/>
        <v>0</v>
      </c>
      <c r="G301" s="259">
        <f t="shared" si="52"/>
        <v>0</v>
      </c>
    </row>
    <row r="302" spans="1:7" ht="76.5">
      <c r="A302" s="272" t="s">
        <v>597</v>
      </c>
      <c r="B302" s="258" t="s">
        <v>90</v>
      </c>
      <c r="C302" s="258" t="s">
        <v>67</v>
      </c>
      <c r="D302" s="258" t="s">
        <v>539</v>
      </c>
      <c r="E302" s="258"/>
      <c r="F302" s="259">
        <f t="shared" si="52"/>
        <v>0</v>
      </c>
      <c r="G302" s="259">
        <f t="shared" si="52"/>
        <v>0</v>
      </c>
    </row>
    <row r="303" spans="1:7" ht="25.5">
      <c r="A303" s="270" t="s">
        <v>418</v>
      </c>
      <c r="B303" s="258" t="s">
        <v>90</v>
      </c>
      <c r="C303" s="258" t="s">
        <v>67</v>
      </c>
      <c r="D303" s="258" t="s">
        <v>539</v>
      </c>
      <c r="E303" s="258" t="s">
        <v>194</v>
      </c>
      <c r="F303" s="259">
        <f t="shared" si="52"/>
        <v>0</v>
      </c>
      <c r="G303" s="259">
        <f t="shared" si="52"/>
        <v>0</v>
      </c>
    </row>
    <row r="304" spans="1:7" ht="25.5" hidden="1">
      <c r="A304" s="270" t="s">
        <v>419</v>
      </c>
      <c r="B304" s="258" t="s">
        <v>90</v>
      </c>
      <c r="C304" s="258" t="s">
        <v>67</v>
      </c>
      <c r="D304" s="258" t="s">
        <v>539</v>
      </c>
      <c r="E304" s="258" t="s">
        <v>420</v>
      </c>
      <c r="F304" s="259">
        <f t="shared" si="52"/>
        <v>0</v>
      </c>
      <c r="G304" s="259">
        <f t="shared" si="52"/>
        <v>0</v>
      </c>
    </row>
    <row r="305" spans="1:7" ht="15">
      <c r="A305" s="261" t="s">
        <v>377</v>
      </c>
      <c r="B305" s="258" t="s">
        <v>90</v>
      </c>
      <c r="C305" s="258" t="s">
        <v>67</v>
      </c>
      <c r="D305" s="258" t="s">
        <v>539</v>
      </c>
      <c r="E305" s="258" t="s">
        <v>378</v>
      </c>
      <c r="F305" s="259">
        <v>0</v>
      </c>
      <c r="G305" s="259">
        <v>0</v>
      </c>
    </row>
    <row r="306" spans="1:7" ht="25.5" hidden="1">
      <c r="A306" s="261" t="s">
        <v>389</v>
      </c>
      <c r="B306" s="252" t="s">
        <v>90</v>
      </c>
      <c r="C306" s="258" t="s">
        <v>67</v>
      </c>
      <c r="D306" s="258" t="s">
        <v>539</v>
      </c>
      <c r="E306" s="258" t="s">
        <v>378</v>
      </c>
      <c r="F306" s="259">
        <v>1000</v>
      </c>
      <c r="G306" s="259">
        <v>1000</v>
      </c>
    </row>
    <row r="307" spans="1:7" ht="15">
      <c r="A307" s="256" t="s">
        <v>540</v>
      </c>
      <c r="B307" s="252" t="s">
        <v>90</v>
      </c>
      <c r="C307" s="252" t="s">
        <v>69</v>
      </c>
      <c r="D307" s="252"/>
      <c r="E307" s="252"/>
      <c r="F307" s="255">
        <f>F308+F366</f>
        <v>3103288</v>
      </c>
      <c r="G307" s="255">
        <f>G308+G366</f>
        <v>3071300</v>
      </c>
    </row>
    <row r="308" spans="1:7" ht="15">
      <c r="A308" s="254" t="s">
        <v>70</v>
      </c>
      <c r="B308" s="252" t="s">
        <v>90</v>
      </c>
      <c r="C308" s="252" t="s">
        <v>71</v>
      </c>
      <c r="D308" s="252"/>
      <c r="E308" s="258"/>
      <c r="F308" s="255">
        <f t="shared" ref="F308:G308" si="53">F309</f>
        <v>1241288</v>
      </c>
      <c r="G308" s="255">
        <f t="shared" si="53"/>
        <v>1241300</v>
      </c>
    </row>
    <row r="309" spans="1:7" ht="26.25">
      <c r="A309" s="274" t="s">
        <v>527</v>
      </c>
      <c r="B309" s="252" t="s">
        <v>90</v>
      </c>
      <c r="C309" s="252" t="s">
        <v>71</v>
      </c>
      <c r="D309" s="252" t="s">
        <v>523</v>
      </c>
      <c r="E309" s="258"/>
      <c r="F309" s="255">
        <f>F310+F349</f>
        <v>1241288</v>
      </c>
      <c r="G309" s="255">
        <f>G310+G349</f>
        <v>1241300</v>
      </c>
    </row>
    <row r="310" spans="1:7" ht="25.5">
      <c r="A310" s="254" t="s">
        <v>541</v>
      </c>
      <c r="B310" s="252" t="s">
        <v>90</v>
      </c>
      <c r="C310" s="252" t="s">
        <v>71</v>
      </c>
      <c r="D310" s="252" t="s">
        <v>542</v>
      </c>
      <c r="E310" s="258"/>
      <c r="F310" s="255">
        <f>F311+F341+F345</f>
        <v>950688</v>
      </c>
      <c r="G310" s="255">
        <f>G311+G341</f>
        <v>950700</v>
      </c>
    </row>
    <row r="311" spans="1:7" ht="25.5">
      <c r="A311" s="261" t="s">
        <v>543</v>
      </c>
      <c r="B311" s="258" t="s">
        <v>90</v>
      </c>
      <c r="C311" s="258" t="s">
        <v>71</v>
      </c>
      <c r="D311" s="258" t="s">
        <v>544</v>
      </c>
      <c r="E311" s="258"/>
      <c r="F311" s="259">
        <f>F312+F323+F328</f>
        <v>950688</v>
      </c>
      <c r="G311" s="259">
        <f>G312+G323+G328</f>
        <v>950700</v>
      </c>
    </row>
    <row r="312" spans="1:7" ht="63.75" hidden="1">
      <c r="A312" s="261" t="s">
        <v>190</v>
      </c>
      <c r="B312" s="258" t="s">
        <v>90</v>
      </c>
      <c r="C312" s="258" t="s">
        <v>71</v>
      </c>
      <c r="D312" s="258" t="s">
        <v>545</v>
      </c>
      <c r="E312" s="258" t="s">
        <v>192</v>
      </c>
      <c r="F312" s="259">
        <f t="shared" ref="F312:G312" si="54">F313</f>
        <v>729688</v>
      </c>
      <c r="G312" s="259">
        <f t="shared" si="54"/>
        <v>729700</v>
      </c>
    </row>
    <row r="313" spans="1:7" ht="15">
      <c r="A313" s="261" t="s">
        <v>288</v>
      </c>
      <c r="B313" s="258" t="s">
        <v>90</v>
      </c>
      <c r="C313" s="258" t="s">
        <v>71</v>
      </c>
      <c r="D313" s="258" t="s">
        <v>545</v>
      </c>
      <c r="E313" s="258" t="s">
        <v>452</v>
      </c>
      <c r="F313" s="259">
        <f t="shared" ref="F313:G313" si="55">F314+F317+F319</f>
        <v>729688</v>
      </c>
      <c r="G313" s="259">
        <f t="shared" si="55"/>
        <v>729700</v>
      </c>
    </row>
    <row r="314" spans="1:7" ht="15">
      <c r="A314" s="287" t="s">
        <v>546</v>
      </c>
      <c r="B314" s="258" t="s">
        <v>90</v>
      </c>
      <c r="C314" s="258" t="s">
        <v>71</v>
      </c>
      <c r="D314" s="258" t="s">
        <v>545</v>
      </c>
      <c r="E314" s="258" t="s">
        <v>454</v>
      </c>
      <c r="F314" s="259">
        <v>579688</v>
      </c>
      <c r="G314" s="259">
        <v>579700</v>
      </c>
    </row>
    <row r="315" spans="1:7" ht="15" hidden="1">
      <c r="A315" s="260" t="s">
        <v>361</v>
      </c>
      <c r="B315" s="258" t="s">
        <v>90</v>
      </c>
      <c r="C315" s="258" t="s">
        <v>71</v>
      </c>
      <c r="D315" s="258" t="s">
        <v>545</v>
      </c>
      <c r="E315" s="258" t="s">
        <v>454</v>
      </c>
      <c r="F315" s="259">
        <v>980000</v>
      </c>
      <c r="G315" s="259">
        <v>880000</v>
      </c>
    </row>
    <row r="316" spans="1:7" ht="25.5" hidden="1">
      <c r="A316" s="261" t="s">
        <v>362</v>
      </c>
      <c r="B316" s="258" t="s">
        <v>90</v>
      </c>
      <c r="C316" s="258" t="s">
        <v>71</v>
      </c>
      <c r="D316" s="258" t="s">
        <v>545</v>
      </c>
      <c r="E316" s="262" t="s">
        <v>454</v>
      </c>
      <c r="F316" s="263">
        <v>5000</v>
      </c>
      <c r="G316" s="263">
        <v>5000</v>
      </c>
    </row>
    <row r="317" spans="1:7" ht="38.25">
      <c r="A317" s="260" t="s">
        <v>547</v>
      </c>
      <c r="B317" s="258" t="s">
        <v>90</v>
      </c>
      <c r="C317" s="258" t="s">
        <v>71</v>
      </c>
      <c r="D317" s="258" t="s">
        <v>545</v>
      </c>
      <c r="E317" s="262" t="s">
        <v>456</v>
      </c>
      <c r="F317" s="263">
        <v>150000</v>
      </c>
      <c r="G317" s="263">
        <v>150000</v>
      </c>
    </row>
    <row r="318" spans="1:7" ht="15" hidden="1">
      <c r="A318" s="260" t="s">
        <v>371</v>
      </c>
      <c r="B318" s="258" t="s">
        <v>90</v>
      </c>
      <c r="C318" s="258" t="s">
        <v>71</v>
      </c>
      <c r="D318" s="258" t="s">
        <v>545</v>
      </c>
      <c r="E318" s="258" t="s">
        <v>456</v>
      </c>
      <c r="F318" s="259">
        <v>290000</v>
      </c>
      <c r="G318" s="259">
        <v>240000</v>
      </c>
    </row>
    <row r="319" spans="1:7" ht="38.25">
      <c r="A319" s="260" t="s">
        <v>363</v>
      </c>
      <c r="B319" s="258" t="s">
        <v>90</v>
      </c>
      <c r="C319" s="258" t="s">
        <v>71</v>
      </c>
      <c r="D319" s="258" t="s">
        <v>548</v>
      </c>
      <c r="E319" s="258" t="s">
        <v>549</v>
      </c>
      <c r="F319" s="259">
        <v>0</v>
      </c>
      <c r="G319" s="259">
        <v>0</v>
      </c>
    </row>
    <row r="320" spans="1:7" ht="25.5" hidden="1">
      <c r="A320" s="261" t="s">
        <v>366</v>
      </c>
      <c r="B320" s="258" t="s">
        <v>90</v>
      </c>
      <c r="C320" s="262" t="s">
        <v>71</v>
      </c>
      <c r="D320" s="258" t="s">
        <v>548</v>
      </c>
      <c r="E320" s="262" t="s">
        <v>549</v>
      </c>
      <c r="F320" s="263">
        <v>1000</v>
      </c>
      <c r="G320" s="263">
        <v>1000</v>
      </c>
    </row>
    <row r="321" spans="1:7" ht="15" hidden="1">
      <c r="A321" s="261" t="s">
        <v>367</v>
      </c>
      <c r="B321" s="258" t="s">
        <v>90</v>
      </c>
      <c r="C321" s="262" t="s">
        <v>71</v>
      </c>
      <c r="D321" s="258" t="s">
        <v>548</v>
      </c>
      <c r="E321" s="262" t="s">
        <v>549</v>
      </c>
      <c r="F321" s="263">
        <v>1000</v>
      </c>
      <c r="G321" s="263">
        <v>1000</v>
      </c>
    </row>
    <row r="322" spans="1:7" ht="15" hidden="1">
      <c r="A322" s="261" t="s">
        <v>368</v>
      </c>
      <c r="B322" s="258" t="s">
        <v>90</v>
      </c>
      <c r="C322" s="262" t="s">
        <v>71</v>
      </c>
      <c r="D322" s="258" t="s">
        <v>548</v>
      </c>
      <c r="E322" s="262" t="s">
        <v>549</v>
      </c>
      <c r="F322" s="263">
        <v>1000</v>
      </c>
      <c r="G322" s="263">
        <v>1000</v>
      </c>
    </row>
    <row r="323" spans="1:7" ht="38.25" hidden="1">
      <c r="A323" s="260" t="s">
        <v>148</v>
      </c>
      <c r="B323" s="258" t="s">
        <v>90</v>
      </c>
      <c r="C323" s="258" t="s">
        <v>71</v>
      </c>
      <c r="D323" s="258" t="s">
        <v>548</v>
      </c>
      <c r="E323" s="258"/>
      <c r="F323" s="259">
        <f t="shared" ref="F323:G325" si="56">F324</f>
        <v>221000</v>
      </c>
      <c r="G323" s="259">
        <f t="shared" si="56"/>
        <v>221000</v>
      </c>
    </row>
    <row r="324" spans="1:7" ht="25.5">
      <c r="A324" s="270" t="s">
        <v>418</v>
      </c>
      <c r="B324" s="258" t="s">
        <v>90</v>
      </c>
      <c r="C324" s="258" t="s">
        <v>71</v>
      </c>
      <c r="D324" s="258" t="s">
        <v>548</v>
      </c>
      <c r="E324" s="258" t="s">
        <v>194</v>
      </c>
      <c r="F324" s="259">
        <f>F325+F327</f>
        <v>221000</v>
      </c>
      <c r="G324" s="259">
        <f>G325+G327</f>
        <v>221000</v>
      </c>
    </row>
    <row r="325" spans="1:7" ht="25.5" hidden="1">
      <c r="A325" s="270" t="s">
        <v>419</v>
      </c>
      <c r="B325" s="258" t="s">
        <v>90</v>
      </c>
      <c r="C325" s="258" t="s">
        <v>71</v>
      </c>
      <c r="D325" s="258" t="s">
        <v>548</v>
      </c>
      <c r="E325" s="258" t="s">
        <v>420</v>
      </c>
      <c r="F325" s="259">
        <f t="shared" si="56"/>
        <v>96000</v>
      </c>
      <c r="G325" s="259">
        <f t="shared" si="56"/>
        <v>96000</v>
      </c>
    </row>
    <row r="326" spans="1:7" ht="12" customHeight="1">
      <c r="A326" s="261" t="s">
        <v>377</v>
      </c>
      <c r="B326" s="258" t="s">
        <v>90</v>
      </c>
      <c r="C326" s="258" t="s">
        <v>71</v>
      </c>
      <c r="D326" s="258" t="s">
        <v>548</v>
      </c>
      <c r="E326" s="258" t="s">
        <v>378</v>
      </c>
      <c r="F326" s="259">
        <v>96000</v>
      </c>
      <c r="G326" s="259">
        <v>96000</v>
      </c>
    </row>
    <row r="327" spans="1:7" ht="12" customHeight="1">
      <c r="A327" s="261" t="s">
        <v>628</v>
      </c>
      <c r="B327" s="258" t="s">
        <v>90</v>
      </c>
      <c r="C327" s="258" t="s">
        <v>71</v>
      </c>
      <c r="D327" s="258" t="s">
        <v>548</v>
      </c>
      <c r="E327" s="258" t="s">
        <v>617</v>
      </c>
      <c r="F327" s="259">
        <v>125000</v>
      </c>
      <c r="G327" s="259">
        <v>125000</v>
      </c>
    </row>
    <row r="328" spans="1:7" ht="15">
      <c r="A328" s="272" t="s">
        <v>145</v>
      </c>
      <c r="B328" s="258" t="s">
        <v>90</v>
      </c>
      <c r="C328" s="258" t="s">
        <v>71</v>
      </c>
      <c r="D328" s="258" t="s">
        <v>551</v>
      </c>
      <c r="E328" s="258" t="s">
        <v>207</v>
      </c>
      <c r="F328" s="259">
        <f t="shared" ref="F328:G328" si="57">F329+F332</f>
        <v>0</v>
      </c>
      <c r="G328" s="259">
        <f t="shared" si="57"/>
        <v>0</v>
      </c>
    </row>
    <row r="329" spans="1:7" ht="15" hidden="1">
      <c r="A329" s="260" t="s">
        <v>593</v>
      </c>
      <c r="B329" s="258" t="s">
        <v>90</v>
      </c>
      <c r="C329" s="258" t="s">
        <v>71</v>
      </c>
      <c r="D329" s="258" t="s">
        <v>551</v>
      </c>
      <c r="E329" s="258" t="s">
        <v>594</v>
      </c>
      <c r="F329" s="259">
        <f t="shared" ref="F329:G329" si="58">F330</f>
        <v>0</v>
      </c>
      <c r="G329" s="259">
        <f t="shared" si="58"/>
        <v>0</v>
      </c>
    </row>
    <row r="330" spans="1:7" ht="38.25">
      <c r="A330" s="315" t="s">
        <v>595</v>
      </c>
      <c r="B330" s="258" t="s">
        <v>90</v>
      </c>
      <c r="C330" s="258" t="s">
        <v>71</v>
      </c>
      <c r="D330" s="258" t="s">
        <v>551</v>
      </c>
      <c r="E330" s="258" t="s">
        <v>596</v>
      </c>
      <c r="F330" s="259">
        <v>0</v>
      </c>
      <c r="G330" s="259">
        <v>0</v>
      </c>
    </row>
    <row r="331" spans="1:7" ht="25.5" hidden="1">
      <c r="A331" s="261" t="s">
        <v>389</v>
      </c>
      <c r="B331" s="258" t="s">
        <v>90</v>
      </c>
      <c r="C331" s="262" t="s">
        <v>71</v>
      </c>
      <c r="D331" s="258" t="s">
        <v>551</v>
      </c>
      <c r="E331" s="258" t="s">
        <v>596</v>
      </c>
      <c r="F331" s="259">
        <v>1000</v>
      </c>
      <c r="G331" s="259">
        <v>1000</v>
      </c>
    </row>
    <row r="332" spans="1:7" ht="15" hidden="1">
      <c r="A332" s="264" t="s">
        <v>206</v>
      </c>
      <c r="B332" s="258" t="s">
        <v>90</v>
      </c>
      <c r="C332" s="258" t="s">
        <v>71</v>
      </c>
      <c r="D332" s="258" t="s">
        <v>551</v>
      </c>
      <c r="E332" s="258" t="s">
        <v>391</v>
      </c>
      <c r="F332" s="259">
        <f t="shared" ref="F332:G332" si="59">F333+F335+F337</f>
        <v>0</v>
      </c>
      <c r="G332" s="259">
        <f t="shared" si="59"/>
        <v>0</v>
      </c>
    </row>
    <row r="333" spans="1:7" ht="25.5">
      <c r="A333" s="260" t="s">
        <v>392</v>
      </c>
      <c r="B333" s="258" t="s">
        <v>90</v>
      </c>
      <c r="C333" s="258" t="s">
        <v>71</v>
      </c>
      <c r="D333" s="258" t="s">
        <v>551</v>
      </c>
      <c r="E333" s="258" t="s">
        <v>393</v>
      </c>
      <c r="F333" s="259">
        <v>0</v>
      </c>
      <c r="G333" s="259">
        <v>0</v>
      </c>
    </row>
    <row r="334" spans="1:7" ht="15" hidden="1">
      <c r="A334" s="264" t="s">
        <v>394</v>
      </c>
      <c r="B334" s="258" t="s">
        <v>90</v>
      </c>
      <c r="C334" s="262" t="s">
        <v>71</v>
      </c>
      <c r="D334" s="258" t="s">
        <v>551</v>
      </c>
      <c r="E334" s="262" t="s">
        <v>393</v>
      </c>
      <c r="F334" s="259">
        <v>1000</v>
      </c>
      <c r="G334" s="259">
        <v>1000</v>
      </c>
    </row>
    <row r="335" spans="1:7" ht="15">
      <c r="A335" s="266" t="s">
        <v>395</v>
      </c>
      <c r="B335" s="258" t="s">
        <v>90</v>
      </c>
      <c r="C335" s="258" t="s">
        <v>71</v>
      </c>
      <c r="D335" s="258" t="s">
        <v>551</v>
      </c>
      <c r="E335" s="262" t="s">
        <v>396</v>
      </c>
      <c r="F335" s="259">
        <v>0</v>
      </c>
      <c r="G335" s="259">
        <v>0</v>
      </c>
    </row>
    <row r="336" spans="1:7" ht="15" hidden="1">
      <c r="A336" s="264" t="s">
        <v>394</v>
      </c>
      <c r="B336" s="258" t="s">
        <v>90</v>
      </c>
      <c r="C336" s="258" t="s">
        <v>71</v>
      </c>
      <c r="D336" s="258" t="s">
        <v>551</v>
      </c>
      <c r="E336" s="258" t="s">
        <v>396</v>
      </c>
      <c r="F336" s="259">
        <v>1000</v>
      </c>
      <c r="G336" s="259">
        <v>1000</v>
      </c>
    </row>
    <row r="337" spans="1:7" ht="15">
      <c r="A337" s="260" t="s">
        <v>397</v>
      </c>
      <c r="B337" s="258" t="s">
        <v>90</v>
      </c>
      <c r="C337" s="258" t="s">
        <v>71</v>
      </c>
      <c r="D337" s="258" t="s">
        <v>551</v>
      </c>
      <c r="E337" s="262" t="s">
        <v>398</v>
      </c>
      <c r="F337" s="259">
        <v>0</v>
      </c>
      <c r="G337" s="259">
        <v>0</v>
      </c>
    </row>
    <row r="338" spans="1:7" ht="26.25" hidden="1">
      <c r="A338" s="265" t="s">
        <v>399</v>
      </c>
      <c r="B338" s="252" t="s">
        <v>90</v>
      </c>
      <c r="C338" s="258" t="s">
        <v>71</v>
      </c>
      <c r="D338" s="258" t="s">
        <v>551</v>
      </c>
      <c r="E338" s="258" t="s">
        <v>398</v>
      </c>
      <c r="F338" s="259">
        <v>200</v>
      </c>
      <c r="G338" s="259">
        <v>200</v>
      </c>
    </row>
    <row r="339" spans="1:7" ht="26.25" hidden="1">
      <c r="A339" s="267" t="s">
        <v>400</v>
      </c>
      <c r="B339" s="252" t="s">
        <v>90</v>
      </c>
      <c r="C339" s="258" t="s">
        <v>71</v>
      </c>
      <c r="D339" s="258" t="s">
        <v>551</v>
      </c>
      <c r="E339" s="258" t="s">
        <v>398</v>
      </c>
      <c r="F339" s="259">
        <v>200</v>
      </c>
      <c r="G339" s="259">
        <v>200</v>
      </c>
    </row>
    <row r="340" spans="1:7" ht="15" hidden="1">
      <c r="A340" s="260" t="s">
        <v>401</v>
      </c>
      <c r="B340" s="252" t="s">
        <v>90</v>
      </c>
      <c r="C340" s="258" t="s">
        <v>71</v>
      </c>
      <c r="D340" s="258" t="s">
        <v>551</v>
      </c>
      <c r="E340" s="258" t="s">
        <v>398</v>
      </c>
      <c r="F340" s="259">
        <v>200</v>
      </c>
      <c r="G340" s="259">
        <v>200</v>
      </c>
    </row>
    <row r="341" spans="1:7" ht="15">
      <c r="A341" s="260" t="s">
        <v>552</v>
      </c>
      <c r="B341" s="258" t="s">
        <v>90</v>
      </c>
      <c r="C341" s="258" t="s">
        <v>71</v>
      </c>
      <c r="D341" s="258" t="s">
        <v>553</v>
      </c>
      <c r="E341" s="258"/>
      <c r="F341" s="259">
        <f>F342</f>
        <v>0</v>
      </c>
      <c r="G341" s="259">
        <f>G342</f>
        <v>0</v>
      </c>
    </row>
    <row r="342" spans="1:7" ht="76.5">
      <c r="A342" s="272" t="s">
        <v>597</v>
      </c>
      <c r="B342" s="258" t="s">
        <v>90</v>
      </c>
      <c r="C342" s="258" t="s">
        <v>71</v>
      </c>
      <c r="D342" s="258" t="s">
        <v>554</v>
      </c>
      <c r="E342" s="258"/>
      <c r="F342" s="259">
        <f t="shared" ref="F342:G342" si="60">F343</f>
        <v>0</v>
      </c>
      <c r="G342" s="259">
        <f t="shared" si="60"/>
        <v>0</v>
      </c>
    </row>
    <row r="343" spans="1:7" ht="25.5">
      <c r="A343" s="270" t="s">
        <v>418</v>
      </c>
      <c r="B343" s="258" t="s">
        <v>90</v>
      </c>
      <c r="C343" s="258" t="s">
        <v>71</v>
      </c>
      <c r="D343" s="258" t="s">
        <v>554</v>
      </c>
      <c r="E343" s="258" t="s">
        <v>194</v>
      </c>
      <c r="F343" s="259">
        <f>F344</f>
        <v>0</v>
      </c>
      <c r="G343" s="259">
        <f>G344</f>
        <v>0</v>
      </c>
    </row>
    <row r="344" spans="1:7" ht="13.9" customHeight="1">
      <c r="A344" s="261" t="s">
        <v>377</v>
      </c>
      <c r="B344" s="258" t="s">
        <v>90</v>
      </c>
      <c r="C344" s="258" t="s">
        <v>71</v>
      </c>
      <c r="D344" s="258" t="s">
        <v>554</v>
      </c>
      <c r="E344" s="258" t="s">
        <v>378</v>
      </c>
      <c r="F344" s="259">
        <v>0</v>
      </c>
      <c r="G344" s="259">
        <v>0</v>
      </c>
    </row>
    <row r="345" spans="1:7" s="358" customFormat="1" ht="25.9" hidden="1" customHeight="1">
      <c r="A345" s="367" t="s">
        <v>730</v>
      </c>
      <c r="B345" s="368" t="s">
        <v>90</v>
      </c>
      <c r="C345" s="368" t="s">
        <v>71</v>
      </c>
      <c r="D345" s="368" t="s">
        <v>731</v>
      </c>
      <c r="E345" s="368"/>
      <c r="F345" s="369">
        <f>F346</f>
        <v>0</v>
      </c>
      <c r="G345" s="369">
        <v>0</v>
      </c>
    </row>
    <row r="346" spans="1:7" s="358" customFormat="1" ht="57" hidden="1" customHeight="1">
      <c r="A346" s="370" t="s">
        <v>728</v>
      </c>
      <c r="B346" s="368" t="s">
        <v>90</v>
      </c>
      <c r="C346" s="371" t="s">
        <v>71</v>
      </c>
      <c r="D346" s="371" t="s">
        <v>732</v>
      </c>
      <c r="E346" s="371"/>
      <c r="F346" s="372">
        <f>F347</f>
        <v>0</v>
      </c>
      <c r="G346" s="372">
        <v>0</v>
      </c>
    </row>
    <row r="347" spans="1:7" s="358" customFormat="1" ht="30.6" hidden="1" customHeight="1">
      <c r="A347" s="373" t="s">
        <v>418</v>
      </c>
      <c r="B347" s="368" t="s">
        <v>90</v>
      </c>
      <c r="C347" s="371" t="s">
        <v>71</v>
      </c>
      <c r="D347" s="371" t="s">
        <v>732</v>
      </c>
      <c r="E347" s="371" t="s">
        <v>194</v>
      </c>
      <c r="F347" s="372">
        <f>F348</f>
        <v>0</v>
      </c>
      <c r="G347" s="372">
        <v>0</v>
      </c>
    </row>
    <row r="348" spans="1:7" s="358" customFormat="1" ht="18" hidden="1" customHeight="1">
      <c r="A348" s="374" t="s">
        <v>377</v>
      </c>
      <c r="B348" s="368" t="s">
        <v>90</v>
      </c>
      <c r="C348" s="368" t="s">
        <v>71</v>
      </c>
      <c r="D348" s="371" t="s">
        <v>732</v>
      </c>
      <c r="E348" s="371" t="s">
        <v>378</v>
      </c>
      <c r="F348" s="372">
        <v>0</v>
      </c>
      <c r="G348" s="372">
        <v>0</v>
      </c>
    </row>
    <row r="349" spans="1:7" ht="26.25">
      <c r="A349" s="274" t="s">
        <v>527</v>
      </c>
      <c r="B349" s="252" t="s">
        <v>90</v>
      </c>
      <c r="C349" s="252" t="s">
        <v>71</v>
      </c>
      <c r="D349" s="252" t="s">
        <v>523</v>
      </c>
      <c r="E349" s="252"/>
      <c r="F349" s="255">
        <f t="shared" ref="F349:G350" si="61">F350</f>
        <v>290600</v>
      </c>
      <c r="G349" s="255">
        <f t="shared" si="61"/>
        <v>290600</v>
      </c>
    </row>
    <row r="350" spans="1:7" ht="15">
      <c r="A350" s="256" t="s">
        <v>558</v>
      </c>
      <c r="B350" s="252" t="s">
        <v>90</v>
      </c>
      <c r="C350" s="252" t="s">
        <v>71</v>
      </c>
      <c r="D350" s="252" t="s">
        <v>559</v>
      </c>
      <c r="E350" s="258"/>
      <c r="F350" s="255">
        <f t="shared" si="61"/>
        <v>290600</v>
      </c>
      <c r="G350" s="255">
        <f t="shared" si="61"/>
        <v>290600</v>
      </c>
    </row>
    <row r="351" spans="1:7" ht="25.5">
      <c r="A351" s="257" t="s">
        <v>560</v>
      </c>
      <c r="B351" s="258" t="s">
        <v>90</v>
      </c>
      <c r="C351" s="258" t="s">
        <v>71</v>
      </c>
      <c r="D351" s="258" t="s">
        <v>561</v>
      </c>
      <c r="E351" s="258"/>
      <c r="F351" s="259">
        <f t="shared" ref="F351:G351" si="62">F352+F360</f>
        <v>290600</v>
      </c>
      <c r="G351" s="259">
        <f t="shared" si="62"/>
        <v>290600</v>
      </c>
    </row>
    <row r="352" spans="1:7" ht="63.75" hidden="1">
      <c r="A352" s="261" t="s">
        <v>190</v>
      </c>
      <c r="B352" s="258" t="s">
        <v>90</v>
      </c>
      <c r="C352" s="258" t="s">
        <v>71</v>
      </c>
      <c r="D352" s="258" t="s">
        <v>562</v>
      </c>
      <c r="E352" s="258" t="s">
        <v>192</v>
      </c>
      <c r="F352" s="259">
        <f t="shared" ref="F352:G352" si="63">F353</f>
        <v>290600</v>
      </c>
      <c r="G352" s="259">
        <f t="shared" si="63"/>
        <v>290600</v>
      </c>
    </row>
    <row r="353" spans="1:7" ht="15">
      <c r="A353" s="261" t="s">
        <v>288</v>
      </c>
      <c r="B353" s="258" t="s">
        <v>90</v>
      </c>
      <c r="C353" s="258" t="s">
        <v>71</v>
      </c>
      <c r="D353" s="258" t="s">
        <v>562</v>
      </c>
      <c r="E353" s="258" t="s">
        <v>452</v>
      </c>
      <c r="F353" s="259">
        <f t="shared" ref="F353:G353" si="64">F354+F357</f>
        <v>290600</v>
      </c>
      <c r="G353" s="259">
        <f t="shared" si="64"/>
        <v>290600</v>
      </c>
    </row>
    <row r="354" spans="1:7" ht="15">
      <c r="A354" s="287" t="s">
        <v>546</v>
      </c>
      <c r="B354" s="258" t="s">
        <v>90</v>
      </c>
      <c r="C354" s="258" t="s">
        <v>71</v>
      </c>
      <c r="D354" s="258" t="s">
        <v>562</v>
      </c>
      <c r="E354" s="258" t="s">
        <v>454</v>
      </c>
      <c r="F354" s="259">
        <v>200000</v>
      </c>
      <c r="G354" s="259">
        <v>200000</v>
      </c>
    </row>
    <row r="355" spans="1:7" ht="15" hidden="1">
      <c r="A355" s="260" t="s">
        <v>361</v>
      </c>
      <c r="B355" s="258" t="s">
        <v>90</v>
      </c>
      <c r="C355" s="258" t="s">
        <v>71</v>
      </c>
      <c r="D355" s="258" t="s">
        <v>562</v>
      </c>
      <c r="E355" s="258" t="s">
        <v>454</v>
      </c>
      <c r="F355" s="259">
        <v>320000</v>
      </c>
      <c r="G355" s="259">
        <v>300000</v>
      </c>
    </row>
    <row r="356" spans="1:7" ht="25.5" hidden="1">
      <c r="A356" s="261" t="s">
        <v>362</v>
      </c>
      <c r="B356" s="258" t="s">
        <v>90</v>
      </c>
      <c r="C356" s="258" t="s">
        <v>71</v>
      </c>
      <c r="D356" s="258" t="s">
        <v>562</v>
      </c>
      <c r="E356" s="262" t="s">
        <v>454</v>
      </c>
      <c r="F356" s="263">
        <v>5000</v>
      </c>
      <c r="G356" s="263">
        <v>5000</v>
      </c>
    </row>
    <row r="357" spans="1:7" ht="38.25">
      <c r="A357" s="260" t="s">
        <v>547</v>
      </c>
      <c r="B357" s="258" t="s">
        <v>90</v>
      </c>
      <c r="C357" s="262" t="s">
        <v>71</v>
      </c>
      <c r="D357" s="262" t="s">
        <v>562</v>
      </c>
      <c r="E357" s="262" t="s">
        <v>456</v>
      </c>
      <c r="F357" s="263">
        <v>90600</v>
      </c>
      <c r="G357" s="263">
        <v>90600</v>
      </c>
    </row>
    <row r="358" spans="1:7" ht="15" hidden="1">
      <c r="A358" s="260" t="s">
        <v>371</v>
      </c>
      <c r="B358" s="258" t="s">
        <v>90</v>
      </c>
      <c r="C358" s="258" t="s">
        <v>71</v>
      </c>
      <c r="D358" s="262" t="s">
        <v>562</v>
      </c>
      <c r="E358" s="258" t="s">
        <v>456</v>
      </c>
      <c r="F358" s="259">
        <v>100000</v>
      </c>
      <c r="G358" s="259">
        <v>90000</v>
      </c>
    </row>
    <row r="359" spans="1:7" ht="38.25" hidden="1">
      <c r="A359" s="260" t="s">
        <v>457</v>
      </c>
      <c r="B359" s="258" t="s">
        <v>90</v>
      </c>
      <c r="C359" s="258" t="s">
        <v>71</v>
      </c>
      <c r="D359" s="258" t="s">
        <v>563</v>
      </c>
      <c r="E359" s="258"/>
      <c r="F359" s="259">
        <f t="shared" ref="F359:G362" si="65">F360</f>
        <v>0</v>
      </c>
      <c r="G359" s="259">
        <f t="shared" si="65"/>
        <v>0</v>
      </c>
    </row>
    <row r="360" spans="1:7" ht="38.25" hidden="1">
      <c r="A360" s="260" t="s">
        <v>148</v>
      </c>
      <c r="B360" s="258" t="s">
        <v>90</v>
      </c>
      <c r="C360" s="258" t="s">
        <v>71</v>
      </c>
      <c r="D360" s="258" t="s">
        <v>563</v>
      </c>
      <c r="E360" s="258"/>
      <c r="F360" s="259">
        <f t="shared" si="65"/>
        <v>0</v>
      </c>
      <c r="G360" s="259">
        <f t="shared" si="65"/>
        <v>0</v>
      </c>
    </row>
    <row r="361" spans="1:7" ht="25.5">
      <c r="A361" s="261" t="s">
        <v>115</v>
      </c>
      <c r="B361" s="258" t="s">
        <v>90</v>
      </c>
      <c r="C361" s="258" t="s">
        <v>71</v>
      </c>
      <c r="D361" s="258" t="s">
        <v>563</v>
      </c>
      <c r="E361" s="258" t="s">
        <v>194</v>
      </c>
      <c r="F361" s="259">
        <f t="shared" si="65"/>
        <v>0</v>
      </c>
      <c r="G361" s="259">
        <f t="shared" si="65"/>
        <v>0</v>
      </c>
    </row>
    <row r="362" spans="1:7" ht="25.5" hidden="1">
      <c r="A362" s="261" t="s">
        <v>430</v>
      </c>
      <c r="B362" s="258" t="s">
        <v>90</v>
      </c>
      <c r="C362" s="258" t="s">
        <v>71</v>
      </c>
      <c r="D362" s="258" t="s">
        <v>563</v>
      </c>
      <c r="E362" s="258" t="s">
        <v>420</v>
      </c>
      <c r="F362" s="259">
        <f t="shared" si="65"/>
        <v>0</v>
      </c>
      <c r="G362" s="259">
        <f t="shared" si="65"/>
        <v>0</v>
      </c>
    </row>
    <row r="363" spans="1:7" ht="15">
      <c r="A363" s="261" t="s">
        <v>377</v>
      </c>
      <c r="B363" s="258" t="s">
        <v>90</v>
      </c>
      <c r="C363" s="258" t="s">
        <v>71</v>
      </c>
      <c r="D363" s="258" t="s">
        <v>563</v>
      </c>
      <c r="E363" s="258" t="s">
        <v>378</v>
      </c>
      <c r="F363" s="259">
        <v>0</v>
      </c>
      <c r="G363" s="259">
        <v>0</v>
      </c>
    </row>
    <row r="364" spans="1:7" ht="15" hidden="1">
      <c r="A364" s="260" t="s">
        <v>383</v>
      </c>
      <c r="B364" s="258" t="s">
        <v>90</v>
      </c>
      <c r="C364" s="258" t="s">
        <v>71</v>
      </c>
      <c r="D364" s="258" t="s">
        <v>563</v>
      </c>
      <c r="E364" s="258" t="s">
        <v>378</v>
      </c>
      <c r="F364" s="259">
        <v>2000</v>
      </c>
      <c r="G364" s="259">
        <v>2000</v>
      </c>
    </row>
    <row r="365" spans="1:7" ht="26.25" hidden="1">
      <c r="A365" s="265" t="s">
        <v>387</v>
      </c>
      <c r="B365" s="258" t="s">
        <v>90</v>
      </c>
      <c r="C365" s="262" t="s">
        <v>71</v>
      </c>
      <c r="D365" s="258" t="s">
        <v>563</v>
      </c>
      <c r="E365" s="262" t="s">
        <v>378</v>
      </c>
      <c r="F365" s="259">
        <v>2000</v>
      </c>
      <c r="G365" s="259">
        <v>2000</v>
      </c>
    </row>
    <row r="366" spans="1:7" ht="26.25">
      <c r="A366" s="274" t="s">
        <v>112</v>
      </c>
      <c r="B366" s="252" t="s">
        <v>90</v>
      </c>
      <c r="C366" s="252" t="s">
        <v>113</v>
      </c>
      <c r="D366" s="258"/>
      <c r="E366" s="258"/>
      <c r="F366" s="255">
        <f t="shared" ref="F366:G368" si="66">F367</f>
        <v>1862000</v>
      </c>
      <c r="G366" s="255">
        <f t="shared" si="66"/>
        <v>1830000</v>
      </c>
    </row>
    <row r="367" spans="1:7" ht="26.25">
      <c r="A367" s="274" t="s">
        <v>527</v>
      </c>
      <c r="B367" s="252" t="s">
        <v>90</v>
      </c>
      <c r="C367" s="252" t="s">
        <v>113</v>
      </c>
      <c r="D367" s="252" t="s">
        <v>523</v>
      </c>
      <c r="E367" s="252"/>
      <c r="F367" s="255">
        <f t="shared" si="66"/>
        <v>1862000</v>
      </c>
      <c r="G367" s="255">
        <f t="shared" si="66"/>
        <v>1830000</v>
      </c>
    </row>
    <row r="368" spans="1:7" ht="38.25">
      <c r="A368" s="256" t="s">
        <v>564</v>
      </c>
      <c r="B368" s="252" t="s">
        <v>90</v>
      </c>
      <c r="C368" s="252" t="s">
        <v>113</v>
      </c>
      <c r="D368" s="252" t="s">
        <v>565</v>
      </c>
      <c r="E368" s="258"/>
      <c r="F368" s="255">
        <f t="shared" si="66"/>
        <v>1862000</v>
      </c>
      <c r="G368" s="255">
        <f t="shared" si="66"/>
        <v>1830000</v>
      </c>
    </row>
    <row r="369" spans="1:7" ht="26.25">
      <c r="A369" s="265" t="s">
        <v>566</v>
      </c>
      <c r="B369" s="258" t="s">
        <v>90</v>
      </c>
      <c r="C369" s="258" t="s">
        <v>113</v>
      </c>
      <c r="D369" s="258" t="s">
        <v>567</v>
      </c>
      <c r="E369" s="258"/>
      <c r="F369" s="259">
        <f t="shared" ref="F369:G369" si="67">F370+F377+F385</f>
        <v>1862000</v>
      </c>
      <c r="G369" s="259">
        <f t="shared" si="67"/>
        <v>1830000</v>
      </c>
    </row>
    <row r="370" spans="1:7" ht="63.75" hidden="1">
      <c r="A370" s="261" t="s">
        <v>190</v>
      </c>
      <c r="B370" s="258" t="s">
        <v>90</v>
      </c>
      <c r="C370" s="258" t="s">
        <v>113</v>
      </c>
      <c r="D370" s="258" t="s">
        <v>568</v>
      </c>
      <c r="E370" s="258" t="s">
        <v>192</v>
      </c>
      <c r="F370" s="259">
        <f t="shared" ref="F370:G370" si="68">F371</f>
        <v>1862000</v>
      </c>
      <c r="G370" s="259">
        <f t="shared" si="68"/>
        <v>1830000</v>
      </c>
    </row>
    <row r="371" spans="1:7" ht="15">
      <c r="A371" s="261" t="s">
        <v>288</v>
      </c>
      <c r="B371" s="258" t="s">
        <v>90</v>
      </c>
      <c r="C371" s="258" t="s">
        <v>113</v>
      </c>
      <c r="D371" s="258" t="s">
        <v>568</v>
      </c>
      <c r="E371" s="258" t="s">
        <v>452</v>
      </c>
      <c r="F371" s="259">
        <f t="shared" ref="F371:G371" si="69">F372+F375</f>
        <v>1862000</v>
      </c>
      <c r="G371" s="259">
        <f t="shared" si="69"/>
        <v>1830000</v>
      </c>
    </row>
    <row r="372" spans="1:7" ht="15">
      <c r="A372" s="287" t="s">
        <v>546</v>
      </c>
      <c r="B372" s="258" t="s">
        <v>90</v>
      </c>
      <c r="C372" s="258" t="s">
        <v>113</v>
      </c>
      <c r="D372" s="258" t="s">
        <v>568</v>
      </c>
      <c r="E372" s="258" t="s">
        <v>454</v>
      </c>
      <c r="F372" s="259">
        <v>1400000</v>
      </c>
      <c r="G372" s="259">
        <v>1350000</v>
      </c>
    </row>
    <row r="373" spans="1:7" ht="15" hidden="1">
      <c r="A373" s="260" t="s">
        <v>361</v>
      </c>
      <c r="B373" s="258" t="s">
        <v>90</v>
      </c>
      <c r="C373" s="258" t="s">
        <v>113</v>
      </c>
      <c r="D373" s="258" t="s">
        <v>568</v>
      </c>
      <c r="E373" s="258" t="s">
        <v>454</v>
      </c>
      <c r="F373" s="259">
        <v>800000</v>
      </c>
      <c r="G373" s="259">
        <v>785000</v>
      </c>
    </row>
    <row r="374" spans="1:7" ht="25.5" hidden="1">
      <c r="A374" s="261" t="s">
        <v>362</v>
      </c>
      <c r="B374" s="258" t="s">
        <v>90</v>
      </c>
      <c r="C374" s="258" t="s">
        <v>113</v>
      </c>
      <c r="D374" s="258" t="s">
        <v>568</v>
      </c>
      <c r="E374" s="262" t="s">
        <v>454</v>
      </c>
      <c r="F374" s="263">
        <v>5000</v>
      </c>
      <c r="G374" s="263">
        <v>5000</v>
      </c>
    </row>
    <row r="375" spans="1:7" ht="38.25">
      <c r="A375" s="260" t="s">
        <v>547</v>
      </c>
      <c r="B375" s="258" t="s">
        <v>90</v>
      </c>
      <c r="C375" s="262" t="s">
        <v>113</v>
      </c>
      <c r="D375" s="262" t="s">
        <v>568</v>
      </c>
      <c r="E375" s="262" t="s">
        <v>456</v>
      </c>
      <c r="F375" s="263">
        <v>462000</v>
      </c>
      <c r="G375" s="263">
        <v>480000</v>
      </c>
    </row>
    <row r="376" spans="1:7" ht="15" hidden="1">
      <c r="A376" s="260" t="s">
        <v>371</v>
      </c>
      <c r="B376" s="258" t="s">
        <v>90</v>
      </c>
      <c r="C376" s="258" t="s">
        <v>113</v>
      </c>
      <c r="D376" s="262" t="s">
        <v>568</v>
      </c>
      <c r="E376" s="258" t="s">
        <v>456</v>
      </c>
      <c r="F376" s="259">
        <v>240000</v>
      </c>
      <c r="G376" s="259">
        <v>232600.94</v>
      </c>
    </row>
    <row r="377" spans="1:7" ht="38.25" hidden="1">
      <c r="A377" s="260" t="s">
        <v>148</v>
      </c>
      <c r="B377" s="258" t="s">
        <v>90</v>
      </c>
      <c r="C377" s="262" t="s">
        <v>113</v>
      </c>
      <c r="D377" s="258" t="s">
        <v>569</v>
      </c>
      <c r="E377" s="258"/>
      <c r="F377" s="259">
        <f t="shared" ref="F377:G379" si="70">F378</f>
        <v>0</v>
      </c>
      <c r="G377" s="259">
        <f t="shared" si="70"/>
        <v>0</v>
      </c>
    </row>
    <row r="378" spans="1:7" ht="25.5">
      <c r="A378" s="270" t="s">
        <v>418</v>
      </c>
      <c r="B378" s="258" t="s">
        <v>90</v>
      </c>
      <c r="C378" s="262" t="s">
        <v>113</v>
      </c>
      <c r="D378" s="258" t="s">
        <v>569</v>
      </c>
      <c r="E378" s="258" t="s">
        <v>194</v>
      </c>
      <c r="F378" s="259">
        <f t="shared" si="70"/>
        <v>0</v>
      </c>
      <c r="G378" s="259">
        <f t="shared" si="70"/>
        <v>0</v>
      </c>
    </row>
    <row r="379" spans="1:7" ht="25.5" hidden="1">
      <c r="A379" s="270" t="s">
        <v>419</v>
      </c>
      <c r="B379" s="258" t="s">
        <v>90</v>
      </c>
      <c r="C379" s="262" t="s">
        <v>113</v>
      </c>
      <c r="D379" s="258" t="s">
        <v>569</v>
      </c>
      <c r="E379" s="258" t="s">
        <v>420</v>
      </c>
      <c r="F379" s="259">
        <f t="shared" si="70"/>
        <v>0</v>
      </c>
      <c r="G379" s="259">
        <f t="shared" si="70"/>
        <v>0</v>
      </c>
    </row>
    <row r="380" spans="1:7" ht="15">
      <c r="A380" s="261" t="s">
        <v>377</v>
      </c>
      <c r="B380" s="258" t="s">
        <v>90</v>
      </c>
      <c r="C380" s="258" t="s">
        <v>113</v>
      </c>
      <c r="D380" s="258" t="s">
        <v>569</v>
      </c>
      <c r="E380" s="258" t="s">
        <v>378</v>
      </c>
      <c r="F380" s="259">
        <v>0</v>
      </c>
      <c r="G380" s="259">
        <v>0</v>
      </c>
    </row>
    <row r="381" spans="1:7" ht="15" hidden="1">
      <c r="A381" s="260" t="s">
        <v>384</v>
      </c>
      <c r="B381" s="258" t="s">
        <v>90</v>
      </c>
      <c r="C381" s="258" t="s">
        <v>113</v>
      </c>
      <c r="D381" s="258" t="s">
        <v>569</v>
      </c>
      <c r="E381" s="258" t="s">
        <v>378</v>
      </c>
      <c r="F381" s="259"/>
      <c r="G381" s="259"/>
    </row>
    <row r="382" spans="1:7" ht="15" hidden="1">
      <c r="A382" s="264" t="s">
        <v>385</v>
      </c>
      <c r="B382" s="258" t="s">
        <v>90</v>
      </c>
      <c r="C382" s="258" t="s">
        <v>113</v>
      </c>
      <c r="D382" s="258" t="s">
        <v>569</v>
      </c>
      <c r="E382" s="258" t="s">
        <v>378</v>
      </c>
      <c r="F382" s="259"/>
      <c r="G382" s="259"/>
    </row>
    <row r="383" spans="1:7" ht="26.25" hidden="1">
      <c r="A383" s="265" t="s">
        <v>387</v>
      </c>
      <c r="B383" s="258" t="s">
        <v>90</v>
      </c>
      <c r="C383" s="262" t="s">
        <v>113</v>
      </c>
      <c r="D383" s="258" t="s">
        <v>569</v>
      </c>
      <c r="E383" s="262" t="s">
        <v>378</v>
      </c>
      <c r="F383" s="259">
        <v>1000</v>
      </c>
      <c r="G383" s="259">
        <v>1000</v>
      </c>
    </row>
    <row r="384" spans="1:7" ht="26.25" hidden="1">
      <c r="A384" s="265" t="s">
        <v>388</v>
      </c>
      <c r="B384" s="258" t="s">
        <v>90</v>
      </c>
      <c r="C384" s="258" t="s">
        <v>113</v>
      </c>
      <c r="D384" s="258" t="s">
        <v>569</v>
      </c>
      <c r="E384" s="258" t="s">
        <v>378</v>
      </c>
      <c r="F384" s="259"/>
      <c r="G384" s="259"/>
    </row>
    <row r="385" spans="1:7" ht="15">
      <c r="A385" s="264" t="s">
        <v>206</v>
      </c>
      <c r="B385" s="258" t="s">
        <v>90</v>
      </c>
      <c r="C385" s="258" t="s">
        <v>113</v>
      </c>
      <c r="D385" s="258" t="s">
        <v>570</v>
      </c>
      <c r="E385" s="258" t="s">
        <v>391</v>
      </c>
      <c r="F385" s="259">
        <f t="shared" ref="F385:G385" si="71">F386</f>
        <v>0</v>
      </c>
      <c r="G385" s="259">
        <f t="shared" si="71"/>
        <v>0</v>
      </c>
    </row>
    <row r="386" spans="1:7" ht="15">
      <c r="A386" s="260" t="s">
        <v>397</v>
      </c>
      <c r="B386" s="258" t="s">
        <v>90</v>
      </c>
      <c r="C386" s="258" t="s">
        <v>113</v>
      </c>
      <c r="D386" s="258" t="s">
        <v>570</v>
      </c>
      <c r="E386" s="262" t="s">
        <v>398</v>
      </c>
      <c r="F386" s="259">
        <v>0</v>
      </c>
      <c r="G386" s="259">
        <v>0</v>
      </c>
    </row>
    <row r="387" spans="1:7" ht="26.25" hidden="1">
      <c r="A387" s="265" t="s">
        <v>399</v>
      </c>
      <c r="B387" s="252" t="s">
        <v>90</v>
      </c>
      <c r="C387" s="258" t="s">
        <v>113</v>
      </c>
      <c r="D387" s="258" t="s">
        <v>570</v>
      </c>
      <c r="E387" s="258" t="s">
        <v>398</v>
      </c>
      <c r="F387" s="259"/>
      <c r="G387" s="259"/>
    </row>
    <row r="388" spans="1:7" ht="26.25" hidden="1">
      <c r="A388" s="267" t="s">
        <v>400</v>
      </c>
      <c r="B388" s="252" t="s">
        <v>90</v>
      </c>
      <c r="C388" s="258" t="s">
        <v>113</v>
      </c>
      <c r="D388" s="258" t="s">
        <v>570</v>
      </c>
      <c r="E388" s="258" t="s">
        <v>398</v>
      </c>
      <c r="F388" s="259"/>
      <c r="G388" s="259"/>
    </row>
    <row r="389" spans="1:7" ht="15" hidden="1">
      <c r="A389" s="260" t="s">
        <v>401</v>
      </c>
      <c r="B389" s="252" t="s">
        <v>90</v>
      </c>
      <c r="C389" s="258" t="s">
        <v>113</v>
      </c>
      <c r="D389" s="258" t="s">
        <v>570</v>
      </c>
      <c r="E389" s="258" t="s">
        <v>398</v>
      </c>
      <c r="F389" s="259">
        <v>500</v>
      </c>
      <c r="G389" s="259">
        <v>500</v>
      </c>
    </row>
    <row r="390" spans="1:7" ht="15">
      <c r="A390" s="254" t="s">
        <v>181</v>
      </c>
      <c r="B390" s="252" t="s">
        <v>90</v>
      </c>
      <c r="C390" s="252" t="s">
        <v>163</v>
      </c>
      <c r="D390" s="258"/>
      <c r="E390" s="258"/>
      <c r="F390" s="255">
        <f t="shared" ref="F390:G395" si="72">F391</f>
        <v>161753</v>
      </c>
      <c r="G390" s="255">
        <f t="shared" si="72"/>
        <v>161503</v>
      </c>
    </row>
    <row r="391" spans="1:7" ht="15">
      <c r="A391" s="254" t="s">
        <v>162</v>
      </c>
      <c r="B391" s="252" t="s">
        <v>90</v>
      </c>
      <c r="C391" s="252" t="s">
        <v>164</v>
      </c>
      <c r="D391" s="258"/>
      <c r="E391" s="258"/>
      <c r="F391" s="255">
        <f t="shared" si="72"/>
        <v>161753</v>
      </c>
      <c r="G391" s="255">
        <f t="shared" si="72"/>
        <v>161503</v>
      </c>
    </row>
    <row r="392" spans="1:7" ht="26.25">
      <c r="A392" s="276" t="s">
        <v>571</v>
      </c>
      <c r="B392" s="252" t="s">
        <v>90</v>
      </c>
      <c r="C392" s="252" t="s">
        <v>164</v>
      </c>
      <c r="D392" s="249" t="s">
        <v>350</v>
      </c>
      <c r="E392" s="258"/>
      <c r="F392" s="255">
        <f t="shared" si="72"/>
        <v>161753</v>
      </c>
      <c r="G392" s="255">
        <f t="shared" si="72"/>
        <v>161503</v>
      </c>
    </row>
    <row r="393" spans="1:7" ht="15">
      <c r="A393" s="274" t="s">
        <v>213</v>
      </c>
      <c r="B393" s="252" t="s">
        <v>90</v>
      </c>
      <c r="C393" s="252" t="s">
        <v>164</v>
      </c>
      <c r="D393" s="249" t="s">
        <v>572</v>
      </c>
      <c r="E393" s="258"/>
      <c r="F393" s="255">
        <f t="shared" si="72"/>
        <v>161753</v>
      </c>
      <c r="G393" s="255">
        <f t="shared" si="72"/>
        <v>161503</v>
      </c>
    </row>
    <row r="394" spans="1:7" ht="25.5">
      <c r="A394" s="290" t="s">
        <v>573</v>
      </c>
      <c r="B394" s="258" t="s">
        <v>90</v>
      </c>
      <c r="C394" s="258" t="s">
        <v>164</v>
      </c>
      <c r="D394" s="262" t="s">
        <v>574</v>
      </c>
      <c r="E394" s="258"/>
      <c r="F394" s="259">
        <f t="shared" si="72"/>
        <v>161753</v>
      </c>
      <c r="G394" s="259">
        <f t="shared" si="72"/>
        <v>161503</v>
      </c>
    </row>
    <row r="395" spans="1:7" ht="38.25">
      <c r="A395" s="260" t="s">
        <v>815</v>
      </c>
      <c r="B395" s="258" t="s">
        <v>90</v>
      </c>
      <c r="C395" s="258" t="s">
        <v>164</v>
      </c>
      <c r="D395" s="262" t="s">
        <v>575</v>
      </c>
      <c r="E395" s="258" t="s">
        <v>814</v>
      </c>
      <c r="F395" s="259">
        <f t="shared" si="72"/>
        <v>161753</v>
      </c>
      <c r="G395" s="259">
        <f t="shared" si="72"/>
        <v>161503</v>
      </c>
    </row>
    <row r="396" spans="1:7" ht="38.25">
      <c r="A396" s="260" t="s">
        <v>802</v>
      </c>
      <c r="B396" s="258" t="s">
        <v>90</v>
      </c>
      <c r="C396" s="258" t="s">
        <v>164</v>
      </c>
      <c r="D396" s="262" t="s">
        <v>575</v>
      </c>
      <c r="E396" s="258" t="s">
        <v>813</v>
      </c>
      <c r="F396" s="259">
        <v>161753</v>
      </c>
      <c r="G396" s="259">
        <v>161503</v>
      </c>
    </row>
    <row r="397" spans="1:7" ht="38.25" hidden="1">
      <c r="A397" s="260" t="s">
        <v>577</v>
      </c>
      <c r="B397" s="252" t="s">
        <v>90</v>
      </c>
      <c r="C397" s="258" t="s">
        <v>164</v>
      </c>
      <c r="D397" s="262" t="s">
        <v>575</v>
      </c>
      <c r="E397" s="258" t="s">
        <v>576</v>
      </c>
      <c r="F397" s="259">
        <v>139200</v>
      </c>
      <c r="G397" s="259">
        <v>139200</v>
      </c>
    </row>
    <row r="398" spans="1:7" ht="15">
      <c r="A398" s="256" t="s">
        <v>72</v>
      </c>
      <c r="B398" s="252" t="s">
        <v>90</v>
      </c>
      <c r="C398" s="252" t="s">
        <v>73</v>
      </c>
      <c r="D398" s="252"/>
      <c r="E398" s="252" t="s">
        <v>39</v>
      </c>
      <c r="F398" s="255">
        <f t="shared" ref="F398:G405" si="73">F399</f>
        <v>0</v>
      </c>
      <c r="G398" s="255">
        <f t="shared" si="73"/>
        <v>0</v>
      </c>
    </row>
    <row r="399" spans="1:7" ht="15">
      <c r="A399" s="256" t="s">
        <v>83</v>
      </c>
      <c r="B399" s="252" t="s">
        <v>90</v>
      </c>
      <c r="C399" s="252" t="s">
        <v>82</v>
      </c>
      <c r="D399" s="252"/>
      <c r="E399" s="252"/>
      <c r="F399" s="255">
        <f t="shared" si="73"/>
        <v>0</v>
      </c>
      <c r="G399" s="255">
        <f t="shared" si="73"/>
        <v>0</v>
      </c>
    </row>
    <row r="400" spans="1:7" ht="26.25">
      <c r="A400" s="274" t="s">
        <v>527</v>
      </c>
      <c r="B400" s="252" t="s">
        <v>90</v>
      </c>
      <c r="C400" s="252" t="s">
        <v>82</v>
      </c>
      <c r="D400" s="252" t="s">
        <v>523</v>
      </c>
      <c r="E400" s="252"/>
      <c r="F400" s="255">
        <f t="shared" si="73"/>
        <v>0</v>
      </c>
      <c r="G400" s="255">
        <f t="shared" si="73"/>
        <v>0</v>
      </c>
    </row>
    <row r="401" spans="1:7" ht="26.25">
      <c r="A401" s="274" t="s">
        <v>303</v>
      </c>
      <c r="B401" s="252" t="s">
        <v>90</v>
      </c>
      <c r="C401" s="252" t="s">
        <v>82</v>
      </c>
      <c r="D401" s="252" t="s">
        <v>578</v>
      </c>
      <c r="E401" s="252"/>
      <c r="F401" s="255">
        <f t="shared" si="73"/>
        <v>0</v>
      </c>
      <c r="G401" s="255">
        <f t="shared" si="73"/>
        <v>0</v>
      </c>
    </row>
    <row r="402" spans="1:7" ht="38.25">
      <c r="A402" s="260" t="s">
        <v>579</v>
      </c>
      <c r="B402" s="258" t="s">
        <v>90</v>
      </c>
      <c r="C402" s="258" t="s">
        <v>82</v>
      </c>
      <c r="D402" s="258" t="s">
        <v>580</v>
      </c>
      <c r="E402" s="258"/>
      <c r="F402" s="259">
        <f t="shared" si="73"/>
        <v>0</v>
      </c>
      <c r="G402" s="259">
        <f t="shared" si="73"/>
        <v>0</v>
      </c>
    </row>
    <row r="403" spans="1:7" ht="76.5">
      <c r="A403" s="272" t="s">
        <v>597</v>
      </c>
      <c r="B403" s="258" t="s">
        <v>90</v>
      </c>
      <c r="C403" s="258" t="s">
        <v>82</v>
      </c>
      <c r="D403" s="258" t="s">
        <v>581</v>
      </c>
      <c r="E403" s="258"/>
      <c r="F403" s="259">
        <f t="shared" si="73"/>
        <v>0</v>
      </c>
      <c r="G403" s="259">
        <f t="shared" si="73"/>
        <v>0</v>
      </c>
    </row>
    <row r="404" spans="1:7" ht="25.5">
      <c r="A404" s="270" t="s">
        <v>418</v>
      </c>
      <c r="B404" s="258" t="s">
        <v>90</v>
      </c>
      <c r="C404" s="258" t="s">
        <v>82</v>
      </c>
      <c r="D404" s="258" t="s">
        <v>581</v>
      </c>
      <c r="E404" s="258" t="s">
        <v>194</v>
      </c>
      <c r="F404" s="259">
        <f t="shared" si="73"/>
        <v>0</v>
      </c>
      <c r="G404" s="259">
        <f t="shared" si="73"/>
        <v>0</v>
      </c>
    </row>
    <row r="405" spans="1:7" ht="25.5" hidden="1">
      <c r="A405" s="270" t="s">
        <v>419</v>
      </c>
      <c r="B405" s="258" t="s">
        <v>90</v>
      </c>
      <c r="C405" s="258" t="s">
        <v>82</v>
      </c>
      <c r="D405" s="258" t="s">
        <v>581</v>
      </c>
      <c r="E405" s="258" t="s">
        <v>420</v>
      </c>
      <c r="F405" s="259">
        <f t="shared" si="73"/>
        <v>0</v>
      </c>
      <c r="G405" s="259">
        <f t="shared" si="73"/>
        <v>0</v>
      </c>
    </row>
    <row r="406" spans="1:7" ht="15">
      <c r="A406" s="261" t="s">
        <v>377</v>
      </c>
      <c r="B406" s="258" t="s">
        <v>90</v>
      </c>
      <c r="C406" s="258" t="s">
        <v>82</v>
      </c>
      <c r="D406" s="258" t="s">
        <v>581</v>
      </c>
      <c r="E406" s="258" t="s">
        <v>378</v>
      </c>
      <c r="F406" s="259">
        <v>0</v>
      </c>
      <c r="G406" s="259">
        <v>0</v>
      </c>
    </row>
    <row r="407" spans="1:7" ht="15" hidden="1">
      <c r="A407" s="264" t="s">
        <v>389</v>
      </c>
      <c r="B407" s="252" t="s">
        <v>90</v>
      </c>
      <c r="C407" s="258" t="s">
        <v>82</v>
      </c>
      <c r="D407" s="258" t="s">
        <v>581</v>
      </c>
      <c r="E407" s="258" t="s">
        <v>378</v>
      </c>
      <c r="F407" s="259">
        <v>2000</v>
      </c>
      <c r="G407" s="259">
        <v>2000</v>
      </c>
    </row>
    <row r="408" spans="1:7" ht="15">
      <c r="A408" s="260" t="s">
        <v>582</v>
      </c>
      <c r="B408" s="291"/>
      <c r="C408" s="292"/>
      <c r="D408" s="292"/>
      <c r="E408" s="292"/>
      <c r="F408" s="293">
        <f>F398+F390+F307+F267+F194+F159+F124+F103+F19</f>
        <v>14577466.899999999</v>
      </c>
      <c r="G408" s="293">
        <f>G398+G390+G307+G267+G194+G159+G124+G103+G19</f>
        <v>14462605.27</v>
      </c>
    </row>
    <row r="412" spans="1:7">
      <c r="A412" s="460" t="s">
        <v>904</v>
      </c>
      <c r="F412" s="18" t="s">
        <v>905</v>
      </c>
    </row>
  </sheetData>
  <mergeCells count="10">
    <mergeCell ref="D2:G2"/>
    <mergeCell ref="C10:G10"/>
    <mergeCell ref="C11:G11"/>
    <mergeCell ref="D9:G9"/>
    <mergeCell ref="A15:A16"/>
    <mergeCell ref="B15:E15"/>
    <mergeCell ref="F15:F16"/>
    <mergeCell ref="G15:G16"/>
    <mergeCell ref="A13:E13"/>
    <mergeCell ref="A14:G14"/>
  </mergeCells>
  <pageMargins left="0.70866141732283472" right="0.70866141732283472" top="0.74803149606299213" bottom="0.74803149606299213" header="0.31496062992125984" footer="0.31496062992125984"/>
  <pageSetup paperSize="9" scale="50" fitToHeight="0"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I40"/>
  <sheetViews>
    <sheetView topLeftCell="A34" workbookViewId="0">
      <selection activeCell="D45" sqref="D45"/>
    </sheetView>
  </sheetViews>
  <sheetFormatPr defaultRowHeight="18.75"/>
  <cols>
    <col min="1" max="1" width="58" style="38" customWidth="1"/>
    <col min="2" max="2" width="34.85546875" style="38" customWidth="1"/>
    <col min="3" max="3" width="19.42578125" style="38" customWidth="1"/>
    <col min="4" max="4" width="23" style="38" customWidth="1"/>
    <col min="5" max="5" width="22.28515625" style="40" customWidth="1"/>
  </cols>
  <sheetData>
    <row r="1" spans="1:9" s="58" customFormat="1">
      <c r="A1" s="38"/>
      <c r="B1" s="38"/>
      <c r="C1" s="38"/>
      <c r="D1" s="38"/>
      <c r="E1" s="3" t="s">
        <v>870</v>
      </c>
    </row>
    <row r="2" spans="1:9" s="58" customFormat="1">
      <c r="A2" s="38"/>
      <c r="B2" s="38"/>
      <c r="C2" s="496" t="s">
        <v>903</v>
      </c>
      <c r="D2" s="496"/>
      <c r="E2" s="496"/>
      <c r="F2" s="496"/>
    </row>
    <row r="3" spans="1:9" s="58" customFormat="1">
      <c r="A3" s="38"/>
      <c r="B3" s="496" t="s">
        <v>864</v>
      </c>
      <c r="C3" s="496"/>
      <c r="D3" s="496"/>
      <c r="E3" s="496"/>
      <c r="F3" s="496"/>
    </row>
    <row r="4" spans="1:9" s="58" customFormat="1">
      <c r="A4" s="38"/>
      <c r="B4" s="500" t="s">
        <v>871</v>
      </c>
      <c r="C4" s="500"/>
      <c r="D4" s="500"/>
      <c r="E4" s="500"/>
      <c r="F4" s="500"/>
      <c r="G4" s="500"/>
    </row>
    <row r="5" spans="1:9" s="58" customFormat="1">
      <c r="A5" s="38"/>
      <c r="B5" s="501" t="s">
        <v>780</v>
      </c>
      <c r="C5" s="501"/>
      <c r="D5" s="501"/>
      <c r="E5" s="501"/>
    </row>
    <row r="6" spans="1:9" s="58" customFormat="1">
      <c r="A6" s="38"/>
      <c r="B6" s="38"/>
      <c r="C6" s="38"/>
      <c r="D6" s="38"/>
      <c r="E6" s="40"/>
    </row>
    <row r="7" spans="1:9" s="58" customFormat="1">
      <c r="A7" s="38"/>
      <c r="B7" s="38"/>
      <c r="C7" s="38"/>
      <c r="D7" s="38"/>
      <c r="E7" s="40"/>
    </row>
    <row r="8" spans="1:9">
      <c r="B8" s="39" t="s">
        <v>758</v>
      </c>
      <c r="C8" s="39"/>
      <c r="D8" s="39"/>
      <c r="E8"/>
    </row>
    <row r="9" spans="1:9">
      <c r="B9" s="413" t="s">
        <v>828</v>
      </c>
      <c r="C9" s="39"/>
      <c r="D9" s="412"/>
      <c r="E9"/>
    </row>
    <row r="10" spans="1:9">
      <c r="B10" s="470" t="s">
        <v>817</v>
      </c>
      <c r="C10" s="470"/>
      <c r="D10" s="470"/>
      <c r="E10" s="470"/>
      <c r="F10" s="356"/>
      <c r="G10" s="356"/>
      <c r="H10" s="356"/>
      <c r="I10" s="356"/>
    </row>
    <row r="11" spans="1:9">
      <c r="B11" s="82" t="s">
        <v>799</v>
      </c>
      <c r="C11" s="82"/>
      <c r="D11" s="82"/>
      <c r="E11" s="82"/>
      <c r="F11" s="82"/>
      <c r="G11" s="82"/>
      <c r="H11" s="82"/>
      <c r="I11" s="74"/>
    </row>
    <row r="13" spans="1:9" ht="47.25" customHeight="1">
      <c r="A13" s="498" t="s">
        <v>795</v>
      </c>
      <c r="B13" s="498"/>
      <c r="C13" s="498"/>
      <c r="D13" s="498"/>
      <c r="E13" s="498"/>
    </row>
    <row r="14" spans="1:9" ht="15.75" customHeight="1">
      <c r="A14" s="498"/>
      <c r="B14" s="498"/>
      <c r="C14" s="498"/>
      <c r="D14" s="498"/>
      <c r="E14" s="498"/>
    </row>
    <row r="15" spans="1:9" ht="15.75" customHeight="1">
      <c r="A15" s="499"/>
      <c r="B15" s="499"/>
      <c r="C15" s="499"/>
      <c r="D15" s="499"/>
      <c r="E15" s="499"/>
    </row>
    <row r="16" spans="1:9" s="58" customFormat="1" ht="15.75" customHeight="1">
      <c r="A16" s="81"/>
      <c r="B16" s="81"/>
      <c r="C16" s="81"/>
      <c r="D16" s="81"/>
      <c r="E16" s="81"/>
    </row>
    <row r="17" spans="1:6" s="48" customFormat="1" ht="35.25" customHeight="1">
      <c r="A17" s="497" t="s">
        <v>93</v>
      </c>
      <c r="B17" s="497" t="s">
        <v>94</v>
      </c>
      <c r="C17" s="67" t="s">
        <v>95</v>
      </c>
      <c r="D17" s="67" t="s">
        <v>95</v>
      </c>
      <c r="E17" s="67" t="s">
        <v>95</v>
      </c>
    </row>
    <row r="18" spans="1:6" s="48" customFormat="1" ht="35.25" customHeight="1">
      <c r="A18" s="497"/>
      <c r="B18" s="497"/>
      <c r="C18" s="56" t="s">
        <v>796</v>
      </c>
      <c r="D18" s="416" t="s">
        <v>797</v>
      </c>
      <c r="E18" s="56" t="s">
        <v>798</v>
      </c>
    </row>
    <row r="19" spans="1:6" ht="37.5">
      <c r="A19" s="47" t="s">
        <v>96</v>
      </c>
      <c r="B19" s="45" t="s">
        <v>649</v>
      </c>
      <c r="C19" s="41">
        <f>C30</f>
        <v>915039.84000000358</v>
      </c>
      <c r="D19" s="41">
        <f>D30</f>
        <v>0</v>
      </c>
      <c r="E19" s="41">
        <f>E30</f>
        <v>0</v>
      </c>
    </row>
    <row r="20" spans="1:6" ht="37.5">
      <c r="A20" s="47" t="s">
        <v>97</v>
      </c>
      <c r="B20" s="45" t="s">
        <v>650</v>
      </c>
      <c r="C20" s="41"/>
      <c r="D20" s="41"/>
      <c r="E20" s="41"/>
    </row>
    <row r="21" spans="1:6" ht="37.5">
      <c r="A21" s="42" t="s">
        <v>661</v>
      </c>
      <c r="B21" s="45" t="s">
        <v>651</v>
      </c>
      <c r="C21" s="41"/>
      <c r="D21" s="41"/>
      <c r="E21" s="41"/>
    </row>
    <row r="22" spans="1:6" ht="56.25">
      <c r="A22" s="42" t="s">
        <v>701</v>
      </c>
      <c r="B22" s="45" t="s">
        <v>150</v>
      </c>
      <c r="C22" s="41"/>
      <c r="D22" s="41"/>
      <c r="E22" s="41"/>
    </row>
    <row r="23" spans="1:6" ht="56.25">
      <c r="A23" s="42" t="s">
        <v>99</v>
      </c>
      <c r="B23" s="45" t="s">
        <v>652</v>
      </c>
      <c r="C23" s="41"/>
      <c r="D23" s="41"/>
      <c r="E23" s="41"/>
    </row>
    <row r="24" spans="1:6" ht="66" customHeight="1">
      <c r="A24" s="42" t="s">
        <v>702</v>
      </c>
      <c r="B24" s="45" t="s">
        <v>151</v>
      </c>
      <c r="C24" s="41"/>
      <c r="D24" s="41"/>
      <c r="E24" s="41"/>
      <c r="F24" s="49"/>
    </row>
    <row r="25" spans="1:6" ht="56.25">
      <c r="A25" s="451" t="s">
        <v>98</v>
      </c>
      <c r="B25" s="45" t="s">
        <v>653</v>
      </c>
      <c r="C25" s="43"/>
      <c r="D25" s="43"/>
      <c r="E25" s="43"/>
    </row>
    <row r="26" spans="1:6" ht="56.25">
      <c r="A26" s="42" t="s">
        <v>695</v>
      </c>
      <c r="B26" s="45" t="s">
        <v>654</v>
      </c>
      <c r="C26" s="41"/>
      <c r="D26" s="41"/>
      <c r="E26" s="41"/>
    </row>
    <row r="27" spans="1:6" ht="75">
      <c r="A27" s="42" t="s">
        <v>700</v>
      </c>
      <c r="B27" s="45" t="s">
        <v>152</v>
      </c>
      <c r="C27" s="41"/>
      <c r="D27" s="41"/>
      <c r="E27" s="41"/>
    </row>
    <row r="28" spans="1:6" ht="75">
      <c r="A28" s="42" t="s">
        <v>100</v>
      </c>
      <c r="B28" s="45" t="s">
        <v>655</v>
      </c>
      <c r="C28" s="41"/>
      <c r="D28" s="41"/>
      <c r="E28" s="41"/>
    </row>
    <row r="29" spans="1:6" ht="81" customHeight="1">
      <c r="A29" s="44" t="s">
        <v>699</v>
      </c>
      <c r="B29" s="45" t="s">
        <v>153</v>
      </c>
      <c r="C29" s="41"/>
      <c r="D29" s="41"/>
      <c r="E29" s="41"/>
    </row>
    <row r="30" spans="1:6" s="358" customFormat="1" ht="37.5">
      <c r="A30" s="375" t="s">
        <v>101</v>
      </c>
      <c r="B30" s="376" t="s">
        <v>656</v>
      </c>
      <c r="C30" s="377">
        <f>C35+C31</f>
        <v>915039.84000000358</v>
      </c>
      <c r="D30" s="377">
        <f>D35+D31</f>
        <v>0</v>
      </c>
      <c r="E30" s="377">
        <f>E35+E31</f>
        <v>0</v>
      </c>
    </row>
    <row r="31" spans="1:6" s="358" customFormat="1">
      <c r="A31" s="42" t="s">
        <v>102</v>
      </c>
      <c r="B31" s="45" t="s">
        <v>657</v>
      </c>
      <c r="C31" s="377">
        <f>C32</f>
        <v>-28104726.329999998</v>
      </c>
      <c r="D31" s="377">
        <f t="shared" ref="D31:E33" si="0">D32</f>
        <v>-14934694.26</v>
      </c>
      <c r="E31" s="377">
        <f t="shared" si="0"/>
        <v>-15188631.859999999</v>
      </c>
    </row>
    <row r="32" spans="1:6" s="358" customFormat="1" ht="37.5">
      <c r="A32" s="42" t="s">
        <v>103</v>
      </c>
      <c r="B32" s="45" t="s">
        <v>658</v>
      </c>
      <c r="C32" s="377">
        <f>C33</f>
        <v>-28104726.329999998</v>
      </c>
      <c r="D32" s="377">
        <f t="shared" si="0"/>
        <v>-14934694.26</v>
      </c>
      <c r="E32" s="377">
        <f t="shared" si="0"/>
        <v>-15188631.859999999</v>
      </c>
    </row>
    <row r="33" spans="1:5" s="358" customFormat="1" ht="37.5">
      <c r="A33" s="42" t="s">
        <v>104</v>
      </c>
      <c r="B33" s="45" t="s">
        <v>154</v>
      </c>
      <c r="C33" s="377">
        <f>C34</f>
        <v>-28104726.329999998</v>
      </c>
      <c r="D33" s="377">
        <f t="shared" si="0"/>
        <v>-14934694.26</v>
      </c>
      <c r="E33" s="377">
        <f t="shared" si="0"/>
        <v>-15188631.859999999</v>
      </c>
    </row>
    <row r="34" spans="1:5" s="358" customFormat="1" ht="37.5">
      <c r="A34" s="42" t="s">
        <v>698</v>
      </c>
      <c r="B34" s="45" t="s">
        <v>155</v>
      </c>
      <c r="C34" s="377">
        <v>-28104726.329999998</v>
      </c>
      <c r="D34" s="377">
        <v>-14934694.26</v>
      </c>
      <c r="E34" s="377">
        <v>-15188631.859999999</v>
      </c>
    </row>
    <row r="35" spans="1:5" s="358" customFormat="1">
      <c r="A35" s="42" t="s">
        <v>105</v>
      </c>
      <c r="B35" s="45" t="s">
        <v>659</v>
      </c>
      <c r="C35" s="377">
        <f t="shared" ref="C35:E37" si="1">C36</f>
        <v>29019766.170000002</v>
      </c>
      <c r="D35" s="377">
        <f t="shared" si="1"/>
        <v>14934694.26</v>
      </c>
      <c r="E35" s="377">
        <f t="shared" si="1"/>
        <v>15188631.859999999</v>
      </c>
    </row>
    <row r="36" spans="1:5" s="358" customFormat="1" ht="37.5">
      <c r="A36" s="42" t="s">
        <v>106</v>
      </c>
      <c r="B36" s="45" t="s">
        <v>660</v>
      </c>
      <c r="C36" s="377">
        <f t="shared" si="1"/>
        <v>29019766.170000002</v>
      </c>
      <c r="D36" s="377">
        <f t="shared" si="1"/>
        <v>14934694.26</v>
      </c>
      <c r="E36" s="377">
        <f t="shared" si="1"/>
        <v>15188631.859999999</v>
      </c>
    </row>
    <row r="37" spans="1:5" s="358" customFormat="1" ht="37.5">
      <c r="A37" s="42" t="s">
        <v>696</v>
      </c>
      <c r="B37" s="45" t="s">
        <v>697</v>
      </c>
      <c r="C37" s="377">
        <f t="shared" si="1"/>
        <v>29019766.170000002</v>
      </c>
      <c r="D37" s="377">
        <f t="shared" si="1"/>
        <v>14934694.26</v>
      </c>
      <c r="E37" s="377">
        <f t="shared" si="1"/>
        <v>15188631.859999999</v>
      </c>
    </row>
    <row r="38" spans="1:5" s="358" customFormat="1" ht="48.75" customHeight="1">
      <c r="A38" s="42" t="s">
        <v>135</v>
      </c>
      <c r="B38" s="45" t="s">
        <v>156</v>
      </c>
      <c r="C38" s="377">
        <v>29019766.170000002</v>
      </c>
      <c r="D38" s="377">
        <v>14934694.26</v>
      </c>
      <c r="E38" s="377">
        <v>15188631.859999999</v>
      </c>
    </row>
    <row r="39" spans="1:5" s="358" customFormat="1" ht="37.5">
      <c r="A39" s="375" t="s">
        <v>662</v>
      </c>
      <c r="B39" s="376" t="s">
        <v>663</v>
      </c>
      <c r="C39" s="45"/>
      <c r="D39" s="45"/>
      <c r="E39" s="377"/>
    </row>
    <row r="40" spans="1:5" ht="78.75" customHeight="1">
      <c r="A40" s="131" t="s">
        <v>904</v>
      </c>
      <c r="B40" s="46"/>
      <c r="C40" s="46"/>
      <c r="D40" s="132" t="s">
        <v>905</v>
      </c>
      <c r="E40" s="3"/>
    </row>
  </sheetData>
  <mergeCells count="8">
    <mergeCell ref="B3:F3"/>
    <mergeCell ref="C2:F2"/>
    <mergeCell ref="A17:A18"/>
    <mergeCell ref="B17:B18"/>
    <mergeCell ref="A13:E15"/>
    <mergeCell ref="B10:E10"/>
    <mergeCell ref="B4:G4"/>
    <mergeCell ref="B5:E5"/>
  </mergeCells>
  <phoneticPr fontId="14" type="noConversion"/>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9</vt:i4>
      </vt:variant>
    </vt:vector>
  </HeadingPairs>
  <TitlesOfParts>
    <vt:vector size="19" baseType="lpstr">
      <vt:lpstr>приложение 1 </vt:lpstr>
      <vt:lpstr>Приложение 2</vt:lpstr>
      <vt:lpstr>Пр3 </vt:lpstr>
      <vt:lpstr>Пр 4</vt:lpstr>
      <vt:lpstr>ПР5</vt:lpstr>
      <vt:lpstr>пр 6</vt:lpstr>
      <vt:lpstr>ПР 7</vt:lpstr>
      <vt:lpstr>ПР 8</vt:lpstr>
      <vt:lpstr>ПР 9</vt:lpstr>
      <vt:lpstr>приложение10</vt:lpstr>
      <vt:lpstr>'пр 6'!Print_Area</vt:lpstr>
      <vt:lpstr>'ПР 7'!Print_Area</vt:lpstr>
      <vt:lpstr>'ПР 8'!Print_Area</vt:lpstr>
      <vt:lpstr>'ПР 9'!Print_Area</vt:lpstr>
      <vt:lpstr>ПР5!Print_Area</vt:lpstr>
      <vt:lpstr>'приложение 1 '!Print_Area</vt:lpstr>
      <vt:lpstr>'Приложение 2'!Print_Area</vt:lpstr>
      <vt:lpstr>приложение10!Print_Area</vt:lpstr>
      <vt:lpstr>'пр 6'!Область_печати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2013-12-02T10:34:34Z</cp:lastPrinted>
  <dcterms:created xsi:type="dcterms:W3CDTF">2006-09-16T00:00:00Z</dcterms:created>
  <dcterms:modified xsi:type="dcterms:W3CDTF">2024-10-14T02:37:20Z</dcterms:modified>
</cp:coreProperties>
</file>