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520" windowHeight="12795"/>
  </bookViews>
  <sheets>
    <sheet name="Роспись расходов" sheetId="12" r:id="rId1"/>
  </sheets>
  <definedNames>
    <definedName name="_xlnm._FilterDatabase" localSheetId="0" hidden="1">'Роспись расходов'!$A$11:$N$527</definedName>
    <definedName name="BFT_Print_Titles" localSheetId="0">'Роспись расходов'!$9:$11</definedName>
    <definedName name="OLE_LINK1" localSheetId="0">'Роспись расходов'!$B$74</definedName>
    <definedName name="_xlnm.Print_Titles" localSheetId="0">'Роспись расходов'!$9:$11</definedName>
    <definedName name="_xlnm.Print_Area" localSheetId="0">'Роспись расходов'!$B$1:$L$577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2"/>
  <c r="H21"/>
  <c r="H22"/>
  <c r="H448"/>
  <c r="H23"/>
  <c r="H55"/>
  <c r="H319"/>
  <c r="H416"/>
  <c r="H404"/>
  <c r="H401"/>
  <c r="H179"/>
  <c r="H162"/>
  <c r="H165"/>
  <c r="H51"/>
  <c r="H52"/>
  <c r="H422"/>
  <c r="H456"/>
  <c r="H306"/>
  <c r="H282"/>
  <c r="H121"/>
  <c r="H53"/>
  <c r="H26"/>
  <c r="K525"/>
  <c r="H325" l="1"/>
  <c r="H322"/>
  <c r="H231"/>
  <c r="H229"/>
  <c r="H57"/>
  <c r="H262"/>
  <c r="H516" l="1"/>
  <c r="H515" s="1"/>
  <c r="H517"/>
  <c r="I36"/>
  <c r="H43"/>
  <c r="H287"/>
  <c r="H286" s="1"/>
  <c r="H285" s="1"/>
  <c r="H417"/>
  <c r="H320"/>
  <c r="H37"/>
  <c r="H424"/>
  <c r="J36"/>
  <c r="H447"/>
  <c r="H446" s="1"/>
  <c r="H445" s="1"/>
  <c r="H444" s="1"/>
  <c r="H443" s="1"/>
  <c r="H418"/>
  <c r="H54"/>
  <c r="H205"/>
  <c r="H204" s="1"/>
  <c r="H203" s="1"/>
  <c r="H86"/>
  <c r="H321"/>
  <c r="H304"/>
  <c r="H171"/>
  <c r="H230" l="1"/>
  <c r="H228" s="1"/>
  <c r="H268"/>
  <c r="H523"/>
  <c r="H522" s="1"/>
  <c r="H521" s="1"/>
  <c r="H520" s="1"/>
  <c r="H519" s="1"/>
  <c r="H518" s="1"/>
  <c r="H514"/>
  <c r="H513" s="1"/>
  <c r="H512" s="1"/>
  <c r="H511" s="1"/>
  <c r="H510" s="1"/>
  <c r="H239" l="1"/>
  <c r="H62"/>
  <c r="H46"/>
  <c r="H47"/>
  <c r="H169"/>
  <c r="J46"/>
  <c r="I46"/>
  <c r="J228"/>
  <c r="I228"/>
  <c r="J140" l="1"/>
  <c r="H94" l="1"/>
  <c r="H93" s="1"/>
  <c r="H99"/>
  <c r="H98" s="1"/>
  <c r="I351"/>
  <c r="I350" s="1"/>
  <c r="I349" s="1"/>
  <c r="I348" s="1"/>
  <c r="I347" s="1"/>
  <c r="I346" s="1"/>
  <c r="I345" s="1"/>
  <c r="I344" s="1"/>
  <c r="J351"/>
  <c r="J350" s="1"/>
  <c r="J349" s="1"/>
  <c r="J348" s="1"/>
  <c r="J347" s="1"/>
  <c r="J346" s="1"/>
  <c r="J345" s="1"/>
  <c r="J344" s="1"/>
  <c r="H351"/>
  <c r="H350" s="1"/>
  <c r="H349" s="1"/>
  <c r="H348" s="1"/>
  <c r="H347" s="1"/>
  <c r="H346" s="1"/>
  <c r="H345" s="1"/>
  <c r="H344" s="1"/>
  <c r="I434"/>
  <c r="J434"/>
  <c r="H434"/>
  <c r="H97" l="1"/>
  <c r="H96" s="1"/>
  <c r="H92"/>
  <c r="H91" s="1"/>
  <c r="H90" l="1"/>
  <c r="I212"/>
  <c r="J212"/>
  <c r="H212"/>
  <c r="I190"/>
  <c r="J190"/>
  <c r="H190"/>
  <c r="I169" l="1"/>
  <c r="J169"/>
  <c r="I182"/>
  <c r="J182"/>
  <c r="H182"/>
  <c r="J70"/>
  <c r="H38"/>
  <c r="I140"/>
  <c r="H140"/>
  <c r="H296" l="1"/>
  <c r="J261" l="1"/>
  <c r="J260" s="1"/>
  <c r="J259" s="1"/>
  <c r="J258" s="1"/>
  <c r="J257" s="1"/>
  <c r="I261"/>
  <c r="I260" s="1"/>
  <c r="I259" s="1"/>
  <c r="I258" s="1"/>
  <c r="I257" s="1"/>
  <c r="J267"/>
  <c r="J266" s="1"/>
  <c r="J265" s="1"/>
  <c r="J264" s="1"/>
  <c r="J263" s="1"/>
  <c r="I267"/>
  <c r="I266" s="1"/>
  <c r="I265" s="1"/>
  <c r="I264" s="1"/>
  <c r="I263" s="1"/>
  <c r="H261"/>
  <c r="H260" s="1"/>
  <c r="H259" s="1"/>
  <c r="H258" s="1"/>
  <c r="H257" s="1"/>
  <c r="H267"/>
  <c r="H266" s="1"/>
  <c r="H265" s="1"/>
  <c r="H264" s="1"/>
  <c r="H263" s="1"/>
  <c r="A270"/>
  <c r="A276" s="1"/>
  <c r="A282" s="1"/>
  <c r="A296"/>
  <c r="A297"/>
  <c r="A303"/>
  <c r="A304"/>
  <c r="A320"/>
  <c r="A330"/>
  <c r="A331"/>
  <c r="A336"/>
  <c r="A337"/>
  <c r="H256" l="1"/>
  <c r="H255" s="1"/>
  <c r="I256"/>
  <c r="I255" s="1"/>
  <c r="J256"/>
  <c r="J255" s="1"/>
  <c r="H161" l="1"/>
  <c r="J412" l="1"/>
  <c r="I412"/>
  <c r="H412"/>
  <c r="H423"/>
  <c r="I423"/>
  <c r="J423"/>
  <c r="J296"/>
  <c r="I296"/>
  <c r="H305"/>
  <c r="H295" s="1"/>
  <c r="H294" s="1"/>
  <c r="I305"/>
  <c r="J305"/>
  <c r="J236"/>
  <c r="I236"/>
  <c r="H236"/>
  <c r="H238"/>
  <c r="I238"/>
  <c r="J238"/>
  <c r="H178"/>
  <c r="I178"/>
  <c r="J178"/>
  <c r="I61"/>
  <c r="J61"/>
  <c r="H61"/>
  <c r="H411" l="1"/>
  <c r="H410" s="1"/>
  <c r="I295"/>
  <c r="H45"/>
  <c r="I45"/>
  <c r="I533"/>
  <c r="J246"/>
  <c r="J245" s="1"/>
  <c r="J244" s="1"/>
  <c r="J243" s="1"/>
  <c r="J242" s="1"/>
  <c r="J241" s="1"/>
  <c r="J240" s="1"/>
  <c r="I246"/>
  <c r="I245" s="1"/>
  <c r="I244" s="1"/>
  <c r="I243" s="1"/>
  <c r="I242" s="1"/>
  <c r="I241" s="1"/>
  <c r="I240" s="1"/>
  <c r="H246"/>
  <c r="H245" s="1"/>
  <c r="H244" s="1"/>
  <c r="H243" s="1"/>
  <c r="H242" s="1"/>
  <c r="H241" s="1"/>
  <c r="H240" s="1"/>
  <c r="J211"/>
  <c r="J210" s="1"/>
  <c r="J209" s="1"/>
  <c r="J208" s="1"/>
  <c r="J207" s="1"/>
  <c r="I211"/>
  <c r="I210" s="1"/>
  <c r="I209" s="1"/>
  <c r="I208" s="1"/>
  <c r="I207" s="1"/>
  <c r="H211"/>
  <c r="H210" s="1"/>
  <c r="H209" s="1"/>
  <c r="H208" s="1"/>
  <c r="H207" s="1"/>
  <c r="A214"/>
  <c r="J342" l="1"/>
  <c r="I342"/>
  <c r="H342"/>
  <c r="A141" l="1"/>
  <c r="H341"/>
  <c r="H340" s="1"/>
  <c r="J476"/>
  <c r="I476"/>
  <c r="J473"/>
  <c r="I473"/>
  <c r="J458"/>
  <c r="I458"/>
  <c r="J455"/>
  <c r="I455"/>
  <c r="J405"/>
  <c r="I405"/>
  <c r="J403"/>
  <c r="I403"/>
  <c r="J400"/>
  <c r="I400"/>
  <c r="J319"/>
  <c r="J318" s="1"/>
  <c r="J317" s="1"/>
  <c r="J316" s="1"/>
  <c r="I319"/>
  <c r="I318" s="1"/>
  <c r="I317" s="1"/>
  <c r="I316" s="1"/>
  <c r="J314"/>
  <c r="I314"/>
  <c r="J311"/>
  <c r="I311"/>
  <c r="J164"/>
  <c r="I164"/>
  <c r="J161"/>
  <c r="I161"/>
  <c r="J72"/>
  <c r="I72"/>
  <c r="I70"/>
  <c r="J68"/>
  <c r="I68"/>
  <c r="J65"/>
  <c r="J64" s="1"/>
  <c r="I65"/>
  <c r="I64" s="1"/>
  <c r="I44"/>
  <c r="J42"/>
  <c r="I42"/>
  <c r="J38"/>
  <c r="I38"/>
  <c r="J35"/>
  <c r="I35"/>
  <c r="J27"/>
  <c r="I27"/>
  <c r="J23"/>
  <c r="I23"/>
  <c r="J20"/>
  <c r="I20"/>
  <c r="J341"/>
  <c r="J340" s="1"/>
  <c r="I341"/>
  <c r="I340" s="1"/>
  <c r="H318"/>
  <c r="H317" s="1"/>
  <c r="H316" s="1"/>
  <c r="H314"/>
  <c r="H311"/>
  <c r="J19" l="1"/>
  <c r="J18" s="1"/>
  <c r="J17" s="1"/>
  <c r="J16" s="1"/>
  <c r="J15" s="1"/>
  <c r="J14" s="1"/>
  <c r="J13" s="1"/>
  <c r="J338"/>
  <c r="J339"/>
  <c r="I339"/>
  <c r="I338" s="1"/>
  <c r="H339"/>
  <c r="H338" s="1"/>
  <c r="I454"/>
  <c r="I453" s="1"/>
  <c r="I19"/>
  <c r="I18" s="1"/>
  <c r="I17" s="1"/>
  <c r="I16" s="1"/>
  <c r="I15" s="1"/>
  <c r="I14" s="1"/>
  <c r="I13" s="1"/>
  <c r="I34"/>
  <c r="I33" s="1"/>
  <c r="J310"/>
  <c r="J309" s="1"/>
  <c r="J308" s="1"/>
  <c r="J307" s="1"/>
  <c r="J45"/>
  <c r="J44" s="1"/>
  <c r="J34"/>
  <c r="J33" s="1"/>
  <c r="I310"/>
  <c r="I309" s="1"/>
  <c r="I308" s="1"/>
  <c r="I307" s="1"/>
  <c r="J67"/>
  <c r="I67"/>
  <c r="I63" s="1"/>
  <c r="H310"/>
  <c r="H309" s="1"/>
  <c r="H308" s="1"/>
  <c r="H307" s="1"/>
  <c r="I399"/>
  <c r="I398" s="1"/>
  <c r="J63"/>
  <c r="J454"/>
  <c r="J453" s="1"/>
  <c r="J160"/>
  <c r="J159" s="1"/>
  <c r="I160"/>
  <c r="I159" s="1"/>
  <c r="J399"/>
  <c r="J398" s="1"/>
  <c r="J472"/>
  <c r="J471" s="1"/>
  <c r="I472"/>
  <c r="I471" s="1"/>
  <c r="I32" l="1"/>
  <c r="I31" s="1"/>
  <c r="I30" s="1"/>
  <c r="I29" s="1"/>
  <c r="J32"/>
  <c r="J31" s="1"/>
  <c r="J30" s="1"/>
  <c r="J29" s="1"/>
  <c r="J464"/>
  <c r="J463" s="1"/>
  <c r="J462" s="1"/>
  <c r="J461" s="1"/>
  <c r="I464"/>
  <c r="I463" s="1"/>
  <c r="I462" s="1"/>
  <c r="I461" s="1"/>
  <c r="H464"/>
  <c r="H463" s="1"/>
  <c r="H462" s="1"/>
  <c r="H461" s="1"/>
  <c r="J427"/>
  <c r="J426" s="1"/>
  <c r="I427"/>
  <c r="I426" s="1"/>
  <c r="H427"/>
  <c r="H426" s="1"/>
  <c r="J253"/>
  <c r="J252" s="1"/>
  <c r="J251" s="1"/>
  <c r="J250" s="1"/>
  <c r="I253"/>
  <c r="I252" s="1"/>
  <c r="I251" s="1"/>
  <c r="I250" s="1"/>
  <c r="H253"/>
  <c r="H252" s="1"/>
  <c r="H251" s="1"/>
  <c r="H250" s="1"/>
  <c r="J181"/>
  <c r="J180" s="1"/>
  <c r="I181"/>
  <c r="I180" s="1"/>
  <c r="H181"/>
  <c r="H180" s="1"/>
  <c r="H65"/>
  <c r="H64" s="1"/>
  <c r="J249" l="1"/>
  <c r="J248" s="1"/>
  <c r="H249"/>
  <c r="H248" s="1"/>
  <c r="I249"/>
  <c r="I248" s="1"/>
  <c r="J201"/>
  <c r="J200" s="1"/>
  <c r="J199" s="1"/>
  <c r="J198" s="1"/>
  <c r="J197" s="1"/>
  <c r="J196" s="1"/>
  <c r="J195" s="1"/>
  <c r="I201"/>
  <c r="I200" s="1"/>
  <c r="I199" s="1"/>
  <c r="I198" s="1"/>
  <c r="I197" s="1"/>
  <c r="I196" s="1"/>
  <c r="I195" s="1"/>
  <c r="J543" l="1"/>
  <c r="J542" s="1"/>
  <c r="J541" s="1"/>
  <c r="I543"/>
  <c r="I542" s="1"/>
  <c r="I541" s="1"/>
  <c r="J534"/>
  <c r="I534"/>
  <c r="J508"/>
  <c r="J507" s="1"/>
  <c r="J506" s="1"/>
  <c r="J505" s="1"/>
  <c r="J504" s="1"/>
  <c r="J503" s="1"/>
  <c r="J502" s="1"/>
  <c r="J501" s="1"/>
  <c r="J500" s="1"/>
  <c r="I508"/>
  <c r="I507" s="1"/>
  <c r="I506" s="1"/>
  <c r="I505" s="1"/>
  <c r="J498"/>
  <c r="J497" s="1"/>
  <c r="J496" s="1"/>
  <c r="J495" s="1"/>
  <c r="J494" s="1"/>
  <c r="J493" s="1"/>
  <c r="J492" s="1"/>
  <c r="I498"/>
  <c r="I497" s="1"/>
  <c r="I496" s="1"/>
  <c r="I495" s="1"/>
  <c r="I494" s="1"/>
  <c r="I493" s="1"/>
  <c r="I492" s="1"/>
  <c r="J488"/>
  <c r="J487" s="1"/>
  <c r="J486" s="1"/>
  <c r="I488"/>
  <c r="I487" s="1"/>
  <c r="I486" s="1"/>
  <c r="J481"/>
  <c r="J480" s="1"/>
  <c r="J479" s="1"/>
  <c r="J478" s="1"/>
  <c r="I481"/>
  <c r="I480" s="1"/>
  <c r="I479" s="1"/>
  <c r="I478" s="1"/>
  <c r="J460"/>
  <c r="I460"/>
  <c r="J441"/>
  <c r="J440" s="1"/>
  <c r="J439" s="1"/>
  <c r="J438" s="1"/>
  <c r="J437" s="1"/>
  <c r="I441"/>
  <c r="I440" s="1"/>
  <c r="I439" s="1"/>
  <c r="I438" s="1"/>
  <c r="I437" s="1"/>
  <c r="J432"/>
  <c r="I432"/>
  <c r="J430"/>
  <c r="I430"/>
  <c r="J411"/>
  <c r="I411"/>
  <c r="J391"/>
  <c r="J390" s="1"/>
  <c r="J389" s="1"/>
  <c r="J388" s="1"/>
  <c r="J387" s="1"/>
  <c r="J386" s="1"/>
  <c r="I391"/>
  <c r="I390" s="1"/>
  <c r="I389" s="1"/>
  <c r="I388" s="1"/>
  <c r="I387" s="1"/>
  <c r="I386" s="1"/>
  <c r="J384"/>
  <c r="J383" s="1"/>
  <c r="J382" s="1"/>
  <c r="J381" s="1"/>
  <c r="J380" s="1"/>
  <c r="I384"/>
  <c r="I383" s="1"/>
  <c r="I382" s="1"/>
  <c r="I381" s="1"/>
  <c r="I380" s="1"/>
  <c r="J378"/>
  <c r="J377" s="1"/>
  <c r="J376" s="1"/>
  <c r="J375" s="1"/>
  <c r="J374" s="1"/>
  <c r="I378"/>
  <c r="I377" s="1"/>
  <c r="I376" s="1"/>
  <c r="I375" s="1"/>
  <c r="I374" s="1"/>
  <c r="J369"/>
  <c r="J368" s="1"/>
  <c r="J367" s="1"/>
  <c r="J366" s="1"/>
  <c r="J365" s="1"/>
  <c r="J364" s="1"/>
  <c r="J363" s="1"/>
  <c r="I369"/>
  <c r="I368" s="1"/>
  <c r="I367" s="1"/>
  <c r="I366" s="1"/>
  <c r="I365" s="1"/>
  <c r="I364" s="1"/>
  <c r="I363" s="1"/>
  <c r="J361"/>
  <c r="J360" s="1"/>
  <c r="J359" s="1"/>
  <c r="J358" s="1"/>
  <c r="J357" s="1"/>
  <c r="J356" s="1"/>
  <c r="J355" s="1"/>
  <c r="I361"/>
  <c r="I360" s="1"/>
  <c r="I359" s="1"/>
  <c r="I358" s="1"/>
  <c r="I357" s="1"/>
  <c r="I356" s="1"/>
  <c r="I355" s="1"/>
  <c r="J336"/>
  <c r="J335" s="1"/>
  <c r="J334" s="1"/>
  <c r="J333" s="1"/>
  <c r="J332" s="1"/>
  <c r="I336"/>
  <c r="I335" s="1"/>
  <c r="I334" s="1"/>
  <c r="I333" s="1"/>
  <c r="I332" s="1"/>
  <c r="J330"/>
  <c r="J329" s="1"/>
  <c r="J328" s="1"/>
  <c r="J327" s="1"/>
  <c r="J326" s="1"/>
  <c r="I330"/>
  <c r="I329" s="1"/>
  <c r="I328" s="1"/>
  <c r="I327" s="1"/>
  <c r="I326" s="1"/>
  <c r="J295"/>
  <c r="I294"/>
  <c r="I293" s="1"/>
  <c r="I292" s="1"/>
  <c r="J281"/>
  <c r="J280" s="1"/>
  <c r="J279" s="1"/>
  <c r="J278" s="1"/>
  <c r="J277" s="1"/>
  <c r="J276" s="1"/>
  <c r="J275" s="1"/>
  <c r="I281"/>
  <c r="I280" s="1"/>
  <c r="I279" s="1"/>
  <c r="I278" s="1"/>
  <c r="I277" s="1"/>
  <c r="I276" s="1"/>
  <c r="I275" s="1"/>
  <c r="J235"/>
  <c r="I235"/>
  <c r="J227"/>
  <c r="J226" s="1"/>
  <c r="J225" s="1"/>
  <c r="J224" s="1"/>
  <c r="I227"/>
  <c r="I226" s="1"/>
  <c r="I225" s="1"/>
  <c r="I224" s="1"/>
  <c r="J222"/>
  <c r="J221" s="1"/>
  <c r="J220" s="1"/>
  <c r="J219" s="1"/>
  <c r="J218" s="1"/>
  <c r="I222"/>
  <c r="I221" s="1"/>
  <c r="I220" s="1"/>
  <c r="I219" s="1"/>
  <c r="I218" s="1"/>
  <c r="J189"/>
  <c r="J188" s="1"/>
  <c r="J187" s="1"/>
  <c r="J186" s="1"/>
  <c r="J185" s="1"/>
  <c r="I189"/>
  <c r="I188" s="1"/>
  <c r="I187" s="1"/>
  <c r="I186" s="1"/>
  <c r="I185" s="1"/>
  <c r="J168"/>
  <c r="I168"/>
  <c r="J151"/>
  <c r="J150" s="1"/>
  <c r="J149" s="1"/>
  <c r="J148" s="1"/>
  <c r="J147" s="1"/>
  <c r="J146" s="1"/>
  <c r="J145" s="1"/>
  <c r="I151"/>
  <c r="I150" s="1"/>
  <c r="I149" s="1"/>
  <c r="I148" s="1"/>
  <c r="I147" s="1"/>
  <c r="I146" s="1"/>
  <c r="I145" s="1"/>
  <c r="J139"/>
  <c r="J138" s="1"/>
  <c r="I139"/>
  <c r="I138" s="1"/>
  <c r="J134"/>
  <c r="I134"/>
  <c r="J132"/>
  <c r="I132"/>
  <c r="J130"/>
  <c r="I130"/>
  <c r="J120"/>
  <c r="J119" s="1"/>
  <c r="J118" s="1"/>
  <c r="J117" s="1"/>
  <c r="J116" s="1"/>
  <c r="J115" s="1"/>
  <c r="J114" s="1"/>
  <c r="I120"/>
  <c r="I119" s="1"/>
  <c r="I118" s="1"/>
  <c r="I117" s="1"/>
  <c r="I116" s="1"/>
  <c r="I115" s="1"/>
  <c r="I114" s="1"/>
  <c r="J112"/>
  <c r="J111" s="1"/>
  <c r="J110" s="1"/>
  <c r="J109" s="1"/>
  <c r="J108" s="1"/>
  <c r="I112"/>
  <c r="I111" s="1"/>
  <c r="I110" s="1"/>
  <c r="I109" s="1"/>
  <c r="I108" s="1"/>
  <c r="J105"/>
  <c r="J104" s="1"/>
  <c r="J103" s="1"/>
  <c r="J102" s="1"/>
  <c r="J101" s="1"/>
  <c r="I105"/>
  <c r="I104" s="1"/>
  <c r="I103" s="1"/>
  <c r="I102" s="1"/>
  <c r="I101" s="1"/>
  <c r="J85"/>
  <c r="J84" s="1"/>
  <c r="J83" s="1"/>
  <c r="I85"/>
  <c r="I84" s="1"/>
  <c r="I83" s="1"/>
  <c r="J81"/>
  <c r="J80" s="1"/>
  <c r="J79" s="1"/>
  <c r="I81"/>
  <c r="I80" s="1"/>
  <c r="I79" s="1"/>
  <c r="I291" l="1"/>
  <c r="I503"/>
  <c r="I502" s="1"/>
  <c r="I501" s="1"/>
  <c r="I500" s="1"/>
  <c r="I504"/>
  <c r="I410"/>
  <c r="I409" s="1"/>
  <c r="J410"/>
  <c r="J409" s="1"/>
  <c r="J294"/>
  <c r="J293" s="1"/>
  <c r="J292" s="1"/>
  <c r="I234"/>
  <c r="I233" s="1"/>
  <c r="I232" s="1"/>
  <c r="I217" s="1"/>
  <c r="J234"/>
  <c r="J233" s="1"/>
  <c r="J232" s="1"/>
  <c r="J217" s="1"/>
  <c r="I167"/>
  <c r="I166" s="1"/>
  <c r="I158" s="1"/>
  <c r="I157" s="1"/>
  <c r="J167"/>
  <c r="J166" s="1"/>
  <c r="J158" s="1"/>
  <c r="I129"/>
  <c r="I128" s="1"/>
  <c r="I127" s="1"/>
  <c r="I126" s="1"/>
  <c r="I125" s="1"/>
  <c r="I124" s="1"/>
  <c r="I123" s="1"/>
  <c r="I122" s="1"/>
  <c r="I290"/>
  <c r="I289" s="1"/>
  <c r="J429"/>
  <c r="J425" s="1"/>
  <c r="J354"/>
  <c r="I429"/>
  <c r="I425" s="1"/>
  <c r="J129"/>
  <c r="J128" s="1"/>
  <c r="J127" s="1"/>
  <c r="J126" s="1"/>
  <c r="J125" s="1"/>
  <c r="J124" s="1"/>
  <c r="J123" s="1"/>
  <c r="J122" s="1"/>
  <c r="J78"/>
  <c r="J77" s="1"/>
  <c r="J76" s="1"/>
  <c r="J107"/>
  <c r="I470"/>
  <c r="I469" s="1"/>
  <c r="I468" s="1"/>
  <c r="I467" s="1"/>
  <c r="I78"/>
  <c r="I77" s="1"/>
  <c r="I76" s="1"/>
  <c r="I107"/>
  <c r="J470"/>
  <c r="J469" s="1"/>
  <c r="J468" s="1"/>
  <c r="J467" s="1"/>
  <c r="J373"/>
  <c r="J372" s="1"/>
  <c r="J371" s="1"/>
  <c r="I373"/>
  <c r="I372" s="1"/>
  <c r="I371" s="1"/>
  <c r="I354"/>
  <c r="J144"/>
  <c r="I144"/>
  <c r="J274"/>
  <c r="J273" s="1"/>
  <c r="J272" s="1"/>
  <c r="J271" s="1"/>
  <c r="J270"/>
  <c r="I274"/>
  <c r="I273" s="1"/>
  <c r="I272" s="1"/>
  <c r="I271" s="1"/>
  <c r="I270"/>
  <c r="H391"/>
  <c r="H390" s="1"/>
  <c r="H389" s="1"/>
  <c r="H388" s="1"/>
  <c r="H387" s="1"/>
  <c r="H386" s="1"/>
  <c r="H336"/>
  <c r="H335" s="1"/>
  <c r="H334" s="1"/>
  <c r="H333" s="1"/>
  <c r="H332" s="1"/>
  <c r="H330"/>
  <c r="H329" s="1"/>
  <c r="H328" s="1"/>
  <c r="H327" s="1"/>
  <c r="H326" s="1"/>
  <c r="H227"/>
  <c r="H226" s="1"/>
  <c r="H225" s="1"/>
  <c r="H224" s="1"/>
  <c r="J291" l="1"/>
  <c r="J290" s="1"/>
  <c r="J289" s="1"/>
  <c r="J269" s="1"/>
  <c r="I269"/>
  <c r="J397"/>
  <c r="J396" s="1"/>
  <c r="I397"/>
  <c r="I396" s="1"/>
  <c r="J216"/>
  <c r="I216"/>
  <c r="J452"/>
  <c r="J451" s="1"/>
  <c r="J450" s="1"/>
  <c r="I452"/>
  <c r="I451" s="1"/>
  <c r="I450" s="1"/>
  <c r="J157"/>
  <c r="J156" s="1"/>
  <c r="J155" s="1"/>
  <c r="J154" s="1"/>
  <c r="J143" s="1"/>
  <c r="I156"/>
  <c r="I155" s="1"/>
  <c r="J353"/>
  <c r="J12"/>
  <c r="I12"/>
  <c r="I353"/>
  <c r="H400"/>
  <c r="H403"/>
  <c r="H432"/>
  <c r="H455"/>
  <c r="H458"/>
  <c r="H460"/>
  <c r="H473"/>
  <c r="H476"/>
  <c r="H481"/>
  <c r="H480" s="1"/>
  <c r="H479" s="1"/>
  <c r="H478" s="1"/>
  <c r="H488"/>
  <c r="H487" s="1"/>
  <c r="H486" s="1"/>
  <c r="H498"/>
  <c r="H497" s="1"/>
  <c r="H496" s="1"/>
  <c r="H495" s="1"/>
  <c r="H494" s="1"/>
  <c r="H493" s="1"/>
  <c r="H492" s="1"/>
  <c r="H508"/>
  <c r="H507" s="1"/>
  <c r="H506" s="1"/>
  <c r="H505" s="1"/>
  <c r="H504" s="1"/>
  <c r="H503" s="1"/>
  <c r="H502" s="1"/>
  <c r="A465"/>
  <c r="H369"/>
  <c r="H368" s="1"/>
  <c r="H367" s="1"/>
  <c r="H366" s="1"/>
  <c r="H365" s="1"/>
  <c r="H364" s="1"/>
  <c r="H363" s="1"/>
  <c r="H441"/>
  <c r="H440" s="1"/>
  <c r="H439" s="1"/>
  <c r="H438" s="1"/>
  <c r="H437" s="1"/>
  <c r="H430"/>
  <c r="H361"/>
  <c r="H360" s="1"/>
  <c r="H359" s="1"/>
  <c r="H358" s="1"/>
  <c r="H357" s="1"/>
  <c r="H356" s="1"/>
  <c r="H355" s="1"/>
  <c r="H384"/>
  <c r="H383" s="1"/>
  <c r="H382" s="1"/>
  <c r="H381" s="1"/>
  <c r="H380" s="1"/>
  <c r="H281"/>
  <c r="H280" s="1"/>
  <c r="H279" s="1"/>
  <c r="H378"/>
  <c r="H377" s="1"/>
  <c r="H376" s="1"/>
  <c r="H375" s="1"/>
  <c r="H374" s="1"/>
  <c r="A394"/>
  <c r="H405"/>
  <c r="H278" l="1"/>
  <c r="H277" s="1"/>
  <c r="H276" s="1"/>
  <c r="H275" s="1"/>
  <c r="H270" s="1"/>
  <c r="H501"/>
  <c r="H500" s="1"/>
  <c r="I215"/>
  <c r="I214" s="1"/>
  <c r="J215"/>
  <c r="J214" s="1"/>
  <c r="I154"/>
  <c r="I143" s="1"/>
  <c r="H399"/>
  <c r="H398" s="1"/>
  <c r="I395"/>
  <c r="I394" s="1"/>
  <c r="I393" s="1"/>
  <c r="J395"/>
  <c r="J394" s="1"/>
  <c r="J393" s="1"/>
  <c r="J525" s="1"/>
  <c r="H429"/>
  <c r="H425" s="1"/>
  <c r="H293"/>
  <c r="H292" s="1"/>
  <c r="H291" s="1"/>
  <c r="H290" s="1"/>
  <c r="H289" s="1"/>
  <c r="H373"/>
  <c r="H454"/>
  <c r="H453" s="1"/>
  <c r="H472"/>
  <c r="H471" s="1"/>
  <c r="H470" s="1"/>
  <c r="H354"/>
  <c r="H269" l="1"/>
  <c r="I525"/>
  <c r="I527" s="1"/>
  <c r="J527"/>
  <c r="H452"/>
  <c r="H451" s="1"/>
  <c r="H450" s="1"/>
  <c r="H469"/>
  <c r="H468" s="1"/>
  <c r="H467" s="1"/>
  <c r="H222"/>
  <c r="H235"/>
  <c r="H164"/>
  <c r="H160" s="1"/>
  <c r="H168"/>
  <c r="H189"/>
  <c r="H188" s="1"/>
  <c r="H151"/>
  <c r="H130"/>
  <c r="H132"/>
  <c r="H134"/>
  <c r="H139"/>
  <c r="H138" s="1"/>
  <c r="H120"/>
  <c r="H119" s="1"/>
  <c r="H118" s="1"/>
  <c r="H117" s="1"/>
  <c r="H116" s="1"/>
  <c r="H115" s="1"/>
  <c r="H114" s="1"/>
  <c r="H105"/>
  <c r="H104" s="1"/>
  <c r="H103" s="1"/>
  <c r="H102" s="1"/>
  <c r="H101" s="1"/>
  <c r="H187" l="1"/>
  <c r="H186" s="1"/>
  <c r="H185" s="1"/>
  <c r="J548"/>
  <c r="J547" s="1"/>
  <c r="J546" s="1"/>
  <c r="J545" s="1"/>
  <c r="I547"/>
  <c r="I546" s="1"/>
  <c r="I545" s="1"/>
  <c r="H234"/>
  <c r="H233" s="1"/>
  <c r="H232" s="1"/>
  <c r="H167"/>
  <c r="H166" s="1"/>
  <c r="J533"/>
  <c r="H159"/>
  <c r="H129"/>
  <c r="H128" s="1"/>
  <c r="H127" s="1"/>
  <c r="H126" s="1"/>
  <c r="H125" s="1"/>
  <c r="H124" s="1"/>
  <c r="H123" s="1"/>
  <c r="H122" s="1"/>
  <c r="H158" l="1"/>
  <c r="H157" s="1"/>
  <c r="H156" s="1"/>
  <c r="H155" s="1"/>
  <c r="H81"/>
  <c r="H80" s="1"/>
  <c r="H79" s="1"/>
  <c r="H85"/>
  <c r="H84" s="1"/>
  <c r="H83" s="1"/>
  <c r="H44"/>
  <c r="H35"/>
  <c r="H42"/>
  <c r="H68"/>
  <c r="H70"/>
  <c r="H72"/>
  <c r="H20"/>
  <c r="H19" s="1"/>
  <c r="H27"/>
  <c r="H154" l="1"/>
  <c r="H18"/>
  <c r="H17" s="1"/>
  <c r="H16" s="1"/>
  <c r="H15" s="1"/>
  <c r="H14" s="1"/>
  <c r="H13" s="1"/>
  <c r="H78"/>
  <c r="H77" s="1"/>
  <c r="H76" s="1"/>
  <c r="H67"/>
  <c r="H63" s="1"/>
  <c r="H274" l="1"/>
  <c r="H273" s="1"/>
  <c r="H272" s="1"/>
  <c r="H271" s="1"/>
  <c r="H221" l="1"/>
  <c r="H220" s="1"/>
  <c r="H219" s="1"/>
  <c r="H218" s="1"/>
  <c r="H112"/>
  <c r="H111" s="1"/>
  <c r="H110" s="1"/>
  <c r="H109" s="1"/>
  <c r="H108" s="1"/>
  <c r="H107" s="1"/>
  <c r="H217" l="1"/>
  <c r="H216" s="1"/>
  <c r="H215" s="1"/>
  <c r="H214" s="1"/>
  <c r="H150"/>
  <c r="H149" s="1"/>
  <c r="H148" s="1"/>
  <c r="H147" s="1"/>
  <c r="H146" s="1"/>
  <c r="H145" s="1"/>
  <c r="A55"/>
  <c r="H144" l="1"/>
  <c r="H143" s="1"/>
  <c r="H409" l="1"/>
  <c r="H397" s="1"/>
  <c r="H396" s="1"/>
  <c r="H34"/>
  <c r="H395" l="1"/>
  <c r="H394" s="1"/>
  <c r="H393" s="1"/>
  <c r="H33"/>
  <c r="H32" s="1"/>
  <c r="H372" l="1"/>
  <c r="H371" s="1"/>
  <c r="H353" s="1"/>
  <c r="H31"/>
  <c r="H30" s="1"/>
  <c r="H29" s="1"/>
  <c r="H12" s="1"/>
  <c r="H525" l="1"/>
  <c r="H527" s="1"/>
  <c r="A13"/>
  <c r="A21" s="1"/>
  <c r="A29" s="1"/>
  <c r="A36" s="1"/>
  <c r="A48" s="1"/>
  <c r="A52" s="1"/>
  <c r="A59" s="1"/>
  <c r="A73" s="1"/>
  <c r="A86" s="1"/>
  <c r="A87" s="1"/>
  <c r="A88" s="1"/>
  <c r="A106" s="1"/>
  <c r="A107" s="1"/>
  <c r="A133" s="1"/>
  <c r="A136" s="1"/>
  <c r="A142" s="1"/>
  <c r="A143" s="1"/>
  <c r="A144" s="1"/>
  <c r="A162" s="1"/>
  <c r="A173" s="1"/>
  <c r="H543"/>
  <c r="H542" s="1"/>
  <c r="H541" s="1"/>
  <c r="A215" l="1"/>
  <c r="A217" s="1"/>
  <c r="A223" s="1"/>
  <c r="A230" s="1"/>
  <c r="A174"/>
  <c r="A175" s="1"/>
  <c r="A417" l="1"/>
  <c r="A414"/>
  <c r="A415" s="1"/>
  <c r="A456" l="1"/>
  <c r="A504" s="1"/>
  <c r="A509" s="1"/>
  <c r="A419"/>
  <c r="H534"/>
  <c r="H201"/>
  <c r="H200" s="1"/>
  <c r="H199" s="1"/>
  <c r="H198" s="1"/>
  <c r="H197" s="1"/>
  <c r="H196" s="1"/>
  <c r="H195" s="1"/>
  <c r="H548" l="1"/>
  <c r="H540" s="1"/>
  <c r="H533" s="1"/>
  <c r="H547" l="1"/>
  <c r="H546" s="1"/>
  <c r="H545" s="1"/>
</calcChain>
</file>

<file path=xl/sharedStrings.xml><?xml version="1.0" encoding="utf-8"?>
<sst xmlns="http://schemas.openxmlformats.org/spreadsheetml/2006/main" count="2625" uniqueCount="492">
  <si>
    <t>№ п/п</t>
  </si>
  <si>
    <t>2</t>
  </si>
  <si>
    <t>3</t>
  </si>
  <si>
    <t>4</t>
  </si>
  <si>
    <t>6</t>
  </si>
  <si>
    <t>7</t>
  </si>
  <si>
    <t>5</t>
  </si>
  <si>
    <t>КБК</t>
  </si>
  <si>
    <t>8</t>
  </si>
  <si>
    <t>1</t>
  </si>
  <si>
    <t>КОСГУ</t>
  </si>
  <si>
    <t>КВСР</t>
  </si>
  <si>
    <t>КВР</t>
  </si>
  <si>
    <t>КЦСР</t>
  </si>
  <si>
    <t>КФСР</t>
  </si>
  <si>
    <t>Наименование показателя</t>
  </si>
  <si>
    <t/>
  </si>
  <si>
    <t>0102</t>
  </si>
  <si>
    <t>Функционирование высшего должностного лица субъекта Российской Федерации и органа местного самоуправления</t>
  </si>
  <si>
    <t>211</t>
  </si>
  <si>
    <t>Заработная плата</t>
  </si>
  <si>
    <t>213</t>
  </si>
  <si>
    <t>Начисления на  выплаты по оплате труда</t>
  </si>
  <si>
    <t>0104</t>
  </si>
  <si>
    <t>221</t>
  </si>
  <si>
    <t>Услуги связи</t>
  </si>
  <si>
    <t>223</t>
  </si>
  <si>
    <t>Коммунальные услуги</t>
  </si>
  <si>
    <t>225</t>
  </si>
  <si>
    <t>Работы, услуги по содержанию имущества</t>
  </si>
  <si>
    <t>226</t>
  </si>
  <si>
    <t>290</t>
  </si>
  <si>
    <t>310</t>
  </si>
  <si>
    <t>Увеличение стоимости основных средств</t>
  </si>
  <si>
    <t>РЕЗЕРВНЫЕ ФОНДЫ</t>
  </si>
  <si>
    <t>0203</t>
  </si>
  <si>
    <t>Мобилизационная  и вневойсковая подготовка</t>
  </si>
  <si>
    <t>0309</t>
  </si>
  <si>
    <t>0310</t>
  </si>
  <si>
    <t>0503</t>
  </si>
  <si>
    <t>Благоустройство</t>
  </si>
  <si>
    <t>0801</t>
  </si>
  <si>
    <t>Культура</t>
  </si>
  <si>
    <t xml:space="preserve"> </t>
  </si>
  <si>
    <t>000 01 00 00 00 00 0000 000</t>
  </si>
  <si>
    <t>Бюджетные кредиты от других бюджетов бюджетной системы РФ</t>
  </si>
  <si>
    <t>000 01 03 00 00 00 0000 000</t>
  </si>
  <si>
    <t>000 01 03 00 00 00 0000 800</t>
  </si>
  <si>
    <t>Погашение бюджетами поселений кредитов от других бюджетов бюджетной системы РФ в валюте РФ</t>
  </si>
  <si>
    <t>000 01 03 00 00 10 0000 810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</si>
  <si>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</si>
  <si>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</si>
  <si>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</si>
  <si>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</si>
  <si>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</si>
  <si>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</si>
  <si>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</si>
  <si>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</si>
  <si>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</si>
  <si>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</si>
  <si>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поселений</t>
  </si>
  <si>
    <t>000 01 05 02 01 10 0000 510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</si>
  <si>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</si>
  <si>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</si>
  <si>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</si>
  <si>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</si>
  <si>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</si>
  <si>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</si>
  <si>
    <t>0111</t>
  </si>
  <si>
    <t>Прочие работы, услуги</t>
  </si>
  <si>
    <t>0800</t>
  </si>
  <si>
    <t>0300</t>
  </si>
  <si>
    <t>0100</t>
  </si>
  <si>
    <t>0200</t>
  </si>
  <si>
    <t>Обеспечение деятельности финансовых, налоговых и таможеных органов и органов финансового (финансового-бюджетного) надзора</t>
  </si>
  <si>
    <t>0106</t>
  </si>
  <si>
    <t>111</t>
  </si>
  <si>
    <t>244</t>
  </si>
  <si>
    <t>540</t>
  </si>
  <si>
    <t>870</t>
  </si>
  <si>
    <t>Раздел 2.Роспись источников финансирования дефицита местного  бюджета</t>
  </si>
  <si>
    <t>Наименование кода</t>
  </si>
  <si>
    <t>КОД</t>
  </si>
  <si>
    <t>главного администратора источников финансирования местного бюжета</t>
  </si>
  <si>
    <t xml:space="preserve">источника финансирования дефецита местного бюджета </t>
  </si>
  <si>
    <t>852</t>
  </si>
  <si>
    <t>251</t>
  </si>
  <si>
    <t>0400</t>
  </si>
  <si>
    <t>0409</t>
  </si>
  <si>
    <t>0500</t>
  </si>
  <si>
    <t>121</t>
  </si>
  <si>
    <t>Получение кредитов от кредитных организаций бюджетами поселений в валюте Российской Федерации</t>
  </si>
  <si>
    <t>Получение бюджетных кредитов от других бюджетов бюджетной системы РФ в валюте РФ</t>
  </si>
  <si>
    <t>Источники финансирования дефицита бюджетов-всего</t>
  </si>
  <si>
    <t>в т. ч.Источники внутреннего финансирования дефицитов бюджетов</t>
  </si>
  <si>
    <t>1100</t>
  </si>
  <si>
    <t>Массовый спорт</t>
  </si>
  <si>
    <t>1102</t>
  </si>
  <si>
    <t>000 0102 0000 10 0000 710</t>
  </si>
  <si>
    <t>Погашение бюджетами поселений кредитов от кредитных организаций в валюте РФ</t>
  </si>
  <si>
    <t>000 0102 0000 10 0000 810</t>
  </si>
  <si>
    <t>Другие общегосударственные вопросы</t>
  </si>
  <si>
    <t>0113</t>
  </si>
  <si>
    <t>0412</t>
  </si>
  <si>
    <t>Прочие работы,услуги</t>
  </si>
  <si>
    <t>129</t>
  </si>
  <si>
    <t>119</t>
  </si>
  <si>
    <t>853</t>
  </si>
  <si>
    <t>0502</t>
  </si>
  <si>
    <t>9020189999</t>
  </si>
  <si>
    <t>9020289999</t>
  </si>
  <si>
    <t>880</t>
  </si>
  <si>
    <t>Обеспечение проведения выборов и референдумов</t>
  </si>
  <si>
    <t>0000000000</t>
  </si>
  <si>
    <t>0107</t>
  </si>
  <si>
    <t>122</t>
  </si>
  <si>
    <t>212</t>
  </si>
  <si>
    <t>Реализация мероприятий перечня проектов народных инициатив</t>
  </si>
  <si>
    <t>Коммунальные услуги (ГПХ)</t>
  </si>
  <si>
    <t>1000</t>
  </si>
  <si>
    <t>77 0 00 00000</t>
  </si>
  <si>
    <t>Пенсионное обеспечение</t>
  </si>
  <si>
    <t>1001</t>
  </si>
  <si>
    <t xml:space="preserve">Прочая закупка товаров, работ и услуг </t>
  </si>
  <si>
    <t>291</t>
  </si>
  <si>
    <t>Налоги, пошлины и сборы</t>
  </si>
  <si>
    <t>292</t>
  </si>
  <si>
    <t>Штрафы за нарушение законодательства о налогах и сборах, законодательства о страховых взносах</t>
  </si>
  <si>
    <t>224</t>
  </si>
  <si>
    <t>Арендная плата за пользование имуществом</t>
  </si>
  <si>
    <t xml:space="preserve">                                                                                                                                                                                                                    Утверждаю:</t>
  </si>
  <si>
    <t>0804</t>
  </si>
  <si>
    <t>Другие вопросы в области культуры, кинематографии</t>
  </si>
  <si>
    <t>Социальные пособия и компенсации персоналу в денежной форме</t>
  </si>
  <si>
    <t>266</t>
  </si>
  <si>
    <t>Прочие несоциальные выплаты персоналу в денежной форме</t>
  </si>
  <si>
    <t>Транспортные услуги</t>
  </si>
  <si>
    <t>222</t>
  </si>
  <si>
    <t xml:space="preserve">Прочие работы, услуги </t>
  </si>
  <si>
    <t>349</t>
  </si>
  <si>
    <t>Увеличение стоимости прочих материальных запасов однократного применения</t>
  </si>
  <si>
    <t>851</t>
  </si>
  <si>
    <t>293</t>
  </si>
  <si>
    <t>Штрафы за нарушение законодательства о закупках и нарушение условий контрактов (договоров)</t>
  </si>
  <si>
    <t>343</t>
  </si>
  <si>
    <t>344</t>
  </si>
  <si>
    <t>Увеличение стоимости строительных материалов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</si>
  <si>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</si>
  <si>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</si>
  <si>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</si>
  <si>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</si>
  <si>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Увеличение стоимости материальных запасов для целей капитальных вложений</t>
  </si>
  <si>
    <t>347</t>
  </si>
  <si>
    <t>Увеличение стоимости ГСМ</t>
  </si>
  <si>
    <t>112</t>
  </si>
  <si>
    <t>Иные выплаты персоналу государственных (муниципальных) органов за исключением фонда оплаты труда</t>
  </si>
  <si>
    <t>Уплата налогов, сборов и иных платежей</t>
  </si>
  <si>
    <t>850</t>
  </si>
  <si>
    <t>ИТОГО</t>
  </si>
  <si>
    <t>Непрограммные расходы</t>
  </si>
  <si>
    <t>297</t>
  </si>
  <si>
    <t>Иные выплаты текущего характера организациям</t>
  </si>
  <si>
    <t>264</t>
  </si>
  <si>
    <t>Пенсии, пособия, выплачиваемые работодателями, нанимателями бывшим работникам в денежной форме</t>
  </si>
  <si>
    <t>200</t>
  </si>
  <si>
    <t>240</t>
  </si>
  <si>
    <t>Иные закупки товаров, работ  и услуг для обеспечения государственных (муниципальных) нужд</t>
  </si>
  <si>
    <r>
      <t xml:space="preserve"> Закупка товаров, работ и услуг для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государственных (муниципальных) нужд</t>
    </r>
  </si>
  <si>
    <r>
      <t xml:space="preserve"> Закупка товаров, работ и услуг для 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государственных (муниципальных) нужд</t>
    </r>
  </si>
  <si>
    <t xml:space="preserve">Молодежная политика </t>
  </si>
  <si>
    <t>0700</t>
  </si>
  <si>
    <t>0707</t>
  </si>
  <si>
    <t>Осуществление  областных  государственных полномочий по определению перечня должностных лиц органов местного самоуправления,уполномоченных составлять протоколы об административных правонарушениях,предусмотренных  отдельными закономи Иркутской области  об административной ответственности</t>
  </si>
  <si>
    <t>90 0 00 00000</t>
  </si>
  <si>
    <t xml:space="preserve">Реализация направлений расходов основного мероприятия и (или)  муниципальной программы Балтуринского муниципального образования, а также непрограммным направлениям расходов органов местного самоуправления Балтуринского муниципального образования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</si>
  <si>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</si>
  <si>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</si>
  <si>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Расходы за счёт иных межбюджетных трансфертов на приобретение, разгрузку, распиловку и доставку дров до дворов граждан, пострадавших в результате чрезвычайной ситуации, сложившейся в результате паводка, вызванного сильными дождями, прошедшими в июне 2019 года </t>
  </si>
  <si>
    <t>7710174090</t>
  </si>
  <si>
    <t>ОБЩЕГОСУДАРСТВЕННЫЕ ВОПРОСЫ</t>
  </si>
  <si>
    <t>Муниципальная программа "Эффективное муниципальное управление"</t>
  </si>
  <si>
    <t>Подпрограмма "Повышение эффективности деятельности органов местного самоуправления"</t>
  </si>
  <si>
    <t>Расходы на выплаты по оплате труда работников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</si>
  <si>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</si>
  <si>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</si>
  <si>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Фонд оплаты труда государственных (муниципальных) органов</t>
  </si>
  <si>
    <t>Основное мероприятие   Обеспечение деятельности главы поселения</t>
  </si>
  <si>
    <t>41 0 00 0000</t>
  </si>
  <si>
    <t>41 1 00 0000</t>
  </si>
  <si>
    <t>41 1 01 00000</t>
  </si>
  <si>
    <t>41 1 01 80110</t>
  </si>
  <si>
    <t>100</t>
  </si>
  <si>
    <t>120</t>
  </si>
  <si>
    <t>41 1 01 80190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</si>
  <si>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</si>
  <si>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Основное мероприятие Обеспечение деятельности администрации поселения</t>
  </si>
  <si>
    <t>41 0 00 00000</t>
  </si>
  <si>
    <t>41 1 02 00000</t>
  </si>
  <si>
    <t>41 1 02 80110</t>
  </si>
  <si>
    <t>41 1 01 80100</t>
  </si>
  <si>
    <t>41 1 02 80190</t>
  </si>
  <si>
    <t>Расходы на обеспечение функций органов местного самоуправления</t>
  </si>
  <si>
    <t>41 1 02 89999</t>
  </si>
  <si>
    <t>Уплата налога  на имущество организаций и земельного налога</t>
  </si>
  <si>
    <t>Уплата прочих налогов,сборов</t>
  </si>
  <si>
    <t>Уплата иных платежей</t>
  </si>
  <si>
    <t>Обеспечение деятельности финансовых органов и органов финансово- бюджетного надзора</t>
  </si>
  <si>
    <t>Расходы на переданные полномочия по внешнему финансовому контролю</t>
  </si>
  <si>
    <t>Межбюджетные трансферты</t>
  </si>
  <si>
    <t>Иные межбюджетные трансферты</t>
  </si>
  <si>
    <t>Перечисления другим бюджетам бюджетной системы  Российской Федерации</t>
  </si>
  <si>
    <t>Иные бюджетные ассигнования</t>
  </si>
  <si>
    <t>Расходы на переданные полномочия по исполнению местного бюджета</t>
  </si>
  <si>
    <t>77 0 03 00000</t>
  </si>
  <si>
    <t>77 0 03 83190</t>
  </si>
  <si>
    <t>77 0 03 84190</t>
  </si>
  <si>
    <t>500</t>
  </si>
  <si>
    <t>Резервные средства администрации муниципального образования</t>
  </si>
  <si>
    <t>Резервные средства</t>
  </si>
  <si>
    <t>77 0 04 89160</t>
  </si>
  <si>
    <t>800</t>
  </si>
  <si>
    <t>Подпрограмма «Муниципальное управление собственностью»</t>
  </si>
  <si>
    <t>41 2 00 00000</t>
  </si>
  <si>
    <t>Основное мероприятие «Оформление собственности»</t>
  </si>
  <si>
    <t>41 2 01 00000</t>
  </si>
  <si>
    <t>41 2 01 89999</t>
  </si>
  <si>
    <t>НАЦИОНАЛЬНАЯ ОБОРОНА</t>
  </si>
  <si>
    <t>Иные выплаты персоналу  государственных (муниципальных) органов за исключением фонда оплаты труда</t>
  </si>
  <si>
    <t>Прочие выплаты</t>
  </si>
  <si>
    <t>Закупка товаров, работ и услуг для государственных (муниципальных)нужд</t>
  </si>
  <si>
    <t>Иные закупки товаров, работ и услуг для государственных (муниципальных) нужд нужд</t>
  </si>
  <si>
    <t>Муниципальная программа " Безопасное муниципальное образование"</t>
  </si>
  <si>
    <t>Подпрограмма " Профилактика терроризма и экстремизма"</t>
  </si>
  <si>
    <t>Подпрограмма"Предупреждение чрезвычайных ситуаций природного и техногенного характера"</t>
  </si>
  <si>
    <t>42 0 00 00000</t>
  </si>
  <si>
    <t>42 3 00 00000</t>
  </si>
  <si>
    <t>42 3 01 00000</t>
  </si>
  <si>
    <t>42 3 01 89999</t>
  </si>
  <si>
    <t xml:space="preserve">42 1 00 00000    </t>
  </si>
  <si>
    <t>42 1 01 00000</t>
  </si>
  <si>
    <t>42 1 01 89999</t>
  </si>
  <si>
    <t>Подпрограмма " Обеспечение пожарной безопасности"</t>
  </si>
  <si>
    <t>Основное мероприятие обеспечение деятельности муниципальной пожарной охраны</t>
  </si>
  <si>
    <t>Расходы на оплату труда работников муниципальных учреждений, находящихся в ведении муниципального образования</t>
  </si>
  <si>
    <t>Расходы на выплату персоналу казенных учреждений</t>
  </si>
  <si>
    <t>Фонд оплаты труда казенных учреждений</t>
  </si>
  <si>
    <t>Взносы по обязательному социальному страхованию на выплаты денежного содержания и иные выплаты работникам учреждений</t>
  </si>
  <si>
    <t>Расходы на обеспечение деятельности муниципальных учреждений, находящихся в ведении Балтуринского муниципального образования</t>
  </si>
  <si>
    <t>42 5 00 00000</t>
  </si>
  <si>
    <t>42 5 01 00000</t>
  </si>
  <si>
    <t>42 5 01 81110</t>
  </si>
  <si>
    <t>110</t>
  </si>
  <si>
    <t>42 5 01 81190</t>
  </si>
  <si>
    <t xml:space="preserve">42 5 02 00000   </t>
  </si>
  <si>
    <t>42 5 02 89999</t>
  </si>
  <si>
    <t>НАЦИОНАЛЬНАЯ ЭКОНОМИКА</t>
  </si>
  <si>
    <t>Подпрограмма "Ремонт и содержание дорог местного значения"</t>
  </si>
  <si>
    <t xml:space="preserve">Основное мероприятие Ремонт дорог местного значения </t>
  </si>
  <si>
    <t>43 0 00 00000</t>
  </si>
  <si>
    <t>43 1 00 00000</t>
  </si>
  <si>
    <t>43 1 01 00000</t>
  </si>
  <si>
    <t>43 1 01 89999</t>
  </si>
  <si>
    <t>43 1 02 00000</t>
  </si>
  <si>
    <t>43 1 02 89999</t>
  </si>
  <si>
    <t xml:space="preserve">Основное мероприятие обеспечение надежного и высокоэффективного наружнего освещения </t>
  </si>
  <si>
    <t>ЖИЛИЩНО-КОММУНАЛЬНОЕ ХОЗЯЙСТВО</t>
  </si>
  <si>
    <t>Муниципальная программа "Развитие жилищно-коммунального хозяйства и повышение энергоэффективности"</t>
  </si>
  <si>
    <t>Попрограмма «Энергоэффективность и развитие энергетики на территории»</t>
  </si>
  <si>
    <t>45 0 00 00000</t>
  </si>
  <si>
    <t>45 2 00 00000</t>
  </si>
  <si>
    <t>45 2 01 00000</t>
  </si>
  <si>
    <t>45 2 01 89999</t>
  </si>
  <si>
    <t>45 4 00 00000</t>
  </si>
  <si>
    <t>45 4 02 81190</t>
  </si>
  <si>
    <t>45 4 01 89999</t>
  </si>
  <si>
    <t>45 4 01 00000</t>
  </si>
  <si>
    <t>ОБРАЗОВАНИЕ</t>
  </si>
  <si>
    <t>0705</t>
  </si>
  <si>
    <t>Мероприятие" Подготовка.переподготовка (повышение квалификации) кадров"</t>
  </si>
  <si>
    <t>46 0 00 00000</t>
  </si>
  <si>
    <t>46 4 00 00000</t>
  </si>
  <si>
    <t>46 4 01 00000</t>
  </si>
  <si>
    <t>46 4 01 89999</t>
  </si>
  <si>
    <t>Профессиональная подготовка, переподготовка и повышение квалификации</t>
  </si>
  <si>
    <t>41 1 00 00000</t>
  </si>
  <si>
    <t>Подпрограмма "Молодежная политикая"</t>
  </si>
  <si>
    <t>Основное мероприятие содействие включении молодежи в социально-экономическую, общественно- политическую, культурную жизнь</t>
  </si>
  <si>
    <t>46 1 01 00000</t>
  </si>
  <si>
    <t>46 1 01 89999</t>
  </si>
  <si>
    <t>46 1 00 00000</t>
  </si>
  <si>
    <t>46 1 02 00000</t>
  </si>
  <si>
    <t>46 1 02 89999</t>
  </si>
  <si>
    <t>КУЛЬТУРА И КИНЕМОТОГРАФИЯ</t>
  </si>
  <si>
    <t>Подпрограммы "Организация досуга жителей муниципального образования"</t>
  </si>
  <si>
    <t>Основное мероприятие  Обеспечение деятельности досуговых центров</t>
  </si>
  <si>
    <t>Расходы на выплаты персоналу казенных учреждений</t>
  </si>
  <si>
    <t xml:space="preserve"> Фонд оплаты труда  казенных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</si>
  <si>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</si>
  <si>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46 2 00 00000</t>
  </si>
  <si>
    <t>46 2 01 00000</t>
  </si>
  <si>
    <t>46 2 01 82110</t>
  </si>
  <si>
    <t>46 2 01 82190</t>
  </si>
  <si>
    <t>46 2 01 89999</t>
  </si>
  <si>
    <t>Основное мероприятие организация досуга жителей</t>
  </si>
  <si>
    <t>46 2 02 00000</t>
  </si>
  <si>
    <t>46 2 02 89999</t>
  </si>
  <si>
    <t>46 7 00 00000</t>
  </si>
  <si>
    <t>46 7 01 00000</t>
  </si>
  <si>
    <t>Подпрограмма " Развитие библиотечного дела"</t>
  </si>
  <si>
    <t>Основное мероприятие Обеспечение деятельности библиотек</t>
  </si>
  <si>
    <t>46 3 00 00000</t>
  </si>
  <si>
    <t>46 3 01 00000</t>
  </si>
  <si>
    <t>46 3 01 82110</t>
  </si>
  <si>
    <t>46 3 01 82190</t>
  </si>
  <si>
    <t>Подпрограмма "  "Обеспечение реализации муниципальной программы Развитие культуры, спорта и молодежной политики""</t>
  </si>
  <si>
    <t>Основное мероприятие Организация деятельности казённого учреждения</t>
  </si>
  <si>
    <t>46 5 00 00000</t>
  </si>
  <si>
    <t>46 5 01 00000</t>
  </si>
  <si>
    <t>46 5 01 81110</t>
  </si>
  <si>
    <t>46 5 01 81190</t>
  </si>
  <si>
    <t>46 5 01 89999</t>
  </si>
  <si>
    <t>СОЦИАЛЬНАЯ ПОЛИТИКА</t>
  </si>
  <si>
    <t xml:space="preserve">Социальные выплаты гражданам, кроме публичных нормативных социальных выплат
</t>
  </si>
  <si>
    <t>Пособия,компенсации и иные социальные выплаты гражданам, кроме публичных  нормативных обязательств</t>
  </si>
  <si>
    <t xml:space="preserve"> Подпрограмма «Социальное обеспечение»</t>
  </si>
  <si>
    <t>Мероприятие "Пенсия за выслугу лет муниципальным   служащим "</t>
  </si>
  <si>
    <t>Муниципальная программа «Эффективное муниципальное управление»</t>
  </si>
  <si>
    <t>41 3 00 00000</t>
  </si>
  <si>
    <t>41 3 01 00000</t>
  </si>
  <si>
    <t>41 3 01 88060</t>
  </si>
  <si>
    <t>ФИЗИЧЕСКАЯ КУЛЬТУРА И СПОРТ</t>
  </si>
  <si>
    <t>Подпрограмма "Развитие физической культуры и массового спорта "</t>
  </si>
  <si>
    <t>Основное мероприятие создание условий для занятий физической культурой населения муниципального образования</t>
  </si>
  <si>
    <t>Подпрограмма "Благоустройство "</t>
  </si>
  <si>
    <t>Основное мероприятие Обеспечение реализации муниципальной программы "Развитие ЖКХ"</t>
  </si>
  <si>
    <t>Основное мероприятие Повышение уровня благоустройства территории</t>
  </si>
  <si>
    <t>45 4 02 00000</t>
  </si>
  <si>
    <t>45 4 02 81100</t>
  </si>
  <si>
    <t>45 4 02 81110</t>
  </si>
  <si>
    <t>НАЦИОНАЛЬНАЯ БЕЗОПАСНОСТЬ И ПРАВОХРАНИТЕЛЬНАЯ ДЕЯТЕЛЬНОСТЬ</t>
  </si>
  <si>
    <t>Подпрограмма  "  Развитие муниципальной службы"</t>
  </si>
  <si>
    <t>41 4 00 00000</t>
  </si>
  <si>
    <t>41 4 01 00000</t>
  </si>
  <si>
    <t>Основное мероприятие Приобретение и размещение информационного материала</t>
  </si>
  <si>
    <t>Основное мероприятие Повышение уровня защиты населения и территории от пожаров</t>
  </si>
  <si>
    <t>Подпрограмма  " Развитие кадрового потенциала в сфере культуры"</t>
  </si>
  <si>
    <t xml:space="preserve">Муниципальная программа "Развитие культуры, спорта, молодежной политики " </t>
  </si>
  <si>
    <t xml:space="preserve">Муниципальная программа "Развитие культуры, спорта, молодежной политики" </t>
  </si>
  <si>
    <t>Подпрограмма "Повышение безопасности дорожного движения"</t>
  </si>
  <si>
    <t>Основное мероприятие Обеспечение охраны жизни, здоровья и имущества граждан, защита их законных интересов и прав на безопасное условия движения по дорогам и улицам поселения</t>
  </si>
  <si>
    <t xml:space="preserve">42 4 00 00000    </t>
  </si>
  <si>
    <t>42 4 01 00000</t>
  </si>
  <si>
    <t>42 4 01 89999</t>
  </si>
  <si>
    <t>Основное мероприятие Содержание внутрипоселковых дорог</t>
  </si>
  <si>
    <t>43 1 03 00000</t>
  </si>
  <si>
    <t>43 1 03 89999</t>
  </si>
  <si>
    <t>Основное мероприятие Озеленение и благоустройство муниципального образования</t>
  </si>
  <si>
    <t>45 4 03 00000</t>
  </si>
  <si>
    <t>45 4 03 89999</t>
  </si>
  <si>
    <t>Основное мероприятие Организация и содержание  мест захоронений</t>
  </si>
  <si>
    <t>45 4 04 00000</t>
  </si>
  <si>
    <t>45 4 04 89999</t>
  </si>
  <si>
    <t>Основное мероприятия Расходы на мероприятия по ремонту и содержанию дорог муниципального значения</t>
  </si>
  <si>
    <t>45 4 05 00000</t>
  </si>
  <si>
    <t>45 4 05 89999</t>
  </si>
  <si>
    <t>Основное мероприятие Создание условий для временного трудоустройства  детей и молодёжи в возрасте от 14 до 20 лет</t>
  </si>
  <si>
    <t>Подпрограмма " Комплексные меры профилактики наркомании и других социально-негативных явлений"</t>
  </si>
  <si>
    <t>46 6 00 00000</t>
  </si>
  <si>
    <t>46 6 01 00000</t>
  </si>
  <si>
    <t>46 6 01 89999</t>
  </si>
  <si>
    <t>Основное мероприятие Профилактика наркомании токсикомании и алкоголизма</t>
  </si>
  <si>
    <t>71 1 01 S2370</t>
  </si>
  <si>
    <t>Госсударственная программа Иркутской области "Экономическое развитие и иновационная экономика</t>
  </si>
  <si>
    <t>71 0 00 00000</t>
  </si>
  <si>
    <t>Подпрограмма "Госсударственная политика в сфере экономического развития Иркутской области</t>
  </si>
  <si>
    <t>71 1 00 00000</t>
  </si>
  <si>
    <t>Основное мероприятие обеспечение эффективного управления экономическим развитием Иркутской области</t>
  </si>
  <si>
    <t>71 1 01 00000</t>
  </si>
  <si>
    <t xml:space="preserve">                                                                                                                                                                                                       Глава Таргизского муниципального образования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</si>
  <si>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 Таргизского  муниципального образования </t>
  </si>
  <si>
    <t>Расходы на обеспечение деятельности муниципальных учреждений, находящихся в ведении Таргизского муниципального образования</t>
  </si>
  <si>
    <t>Увеличение стоимости горюче-смазочных материалов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</si>
  <si>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самоуправленияТаргизского муниципального образования 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</si>
  <si>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</si>
  <si>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</si>
  <si>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986</t>
  </si>
  <si>
    <t>830</t>
  </si>
  <si>
    <t>831</t>
  </si>
  <si>
    <t>Расходы на оплату труда работников муниципальных учреждений, находящихся в ведении  Таргизского МО</t>
  </si>
  <si>
    <t>42 5 01 89999</t>
  </si>
  <si>
    <t>ДРУГИЕ ВОПРОСЫ В ОБЛАСТИ НАЦИОНАЛЬНОЙ ЭКОНОМИКИ</t>
  </si>
  <si>
    <t>Муниципальная программа "Развитие малого и среднего предпринимательства"</t>
  </si>
  <si>
    <t>44 0 00 00000</t>
  </si>
  <si>
    <t xml:space="preserve">Основное мероприятие Проведение конкурсов среди  субъектов  малого и среднего предпринимательства </t>
  </si>
  <si>
    <t>Основное мероприятие Проведение комплекса организационных правовых мероприятий по управлению энергосбережений</t>
  </si>
  <si>
    <t xml:space="preserve">                                    ____________В.М. Киндрачук</t>
  </si>
  <si>
    <t>41 4 01 89999</t>
  </si>
  <si>
    <t>46 7 01 89999</t>
  </si>
  <si>
    <t>44 0 01 00000</t>
  </si>
  <si>
    <t>44 0 01 89999</t>
  </si>
  <si>
    <t>Увеличение стоимости ГСМ (дрова)</t>
  </si>
  <si>
    <t>Коммунальное хозяйство</t>
  </si>
  <si>
    <t>Страхование</t>
  </si>
  <si>
    <t>227</t>
  </si>
  <si>
    <t>90 А 00 00000</t>
  </si>
  <si>
    <t>90 А 01 73150</t>
  </si>
  <si>
    <t>90 А 01 00000</t>
  </si>
  <si>
    <t>90 А 01 51180</t>
  </si>
  <si>
    <t>Гражданская оборона</t>
  </si>
  <si>
    <t>Основное мероприятие Защита населения и территорий от ЧС природного и техногенного характера</t>
  </si>
  <si>
    <t xml:space="preserve"> Закупка товаров, работ и услуг для  государственных (муниципальных) нужд</t>
  </si>
  <si>
    <t>Прочие работы и услуги</t>
  </si>
  <si>
    <t xml:space="preserve">Дорожное хозяйство </t>
  </si>
  <si>
    <t>Муниципальная программа "Дороги местного значения"(дорожные фонды)</t>
  </si>
  <si>
    <t>Защита населения и территории от чрезвычайных ситуаций природного и техногенного характера, пожарная безопасность.</t>
  </si>
  <si>
    <t>Муниципальная программа "Безопасное муниципальное образование"</t>
  </si>
  <si>
    <t>Закупка энергетических ресурсов</t>
  </si>
  <si>
    <t>247</t>
  </si>
  <si>
    <t>Подпрограмма"Разработка документов территориального планирования и градостроительного зонирования на территории Таргизского муниципального образования"</t>
  </si>
  <si>
    <t>Основное мероприятие Актуализация документов территориального планирования</t>
  </si>
  <si>
    <t>Основное мероприятие Актуализация документов градостроительного занирования</t>
  </si>
  <si>
    <t>41 5 00 00000</t>
  </si>
  <si>
    <t>41 5 01 00000</t>
  </si>
  <si>
    <t>41 5 02 00000</t>
  </si>
  <si>
    <t>0600</t>
  </si>
  <si>
    <t>0605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</si>
  <si>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</si>
  <si>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</si>
  <si>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среды"</t>
  </si>
  <si>
    <t>Основное мероприятие "Создание мест (площадок) накопления твердых коммунальных отходов"</t>
  </si>
  <si>
    <t>Средства областного и местного бюджетов в целях софинансирования расходных обязательств на создание мест (площадок) накопления твердых коммунальных отходов</t>
  </si>
  <si>
    <t>65 0 00 00000</t>
  </si>
  <si>
    <t>65 0 01 00000</t>
  </si>
  <si>
    <t>65 0 01 S2971</t>
  </si>
  <si>
    <t>Обеспечение проведение выборов и референдумов</t>
  </si>
  <si>
    <t>Проведение выборов депутатов Думы Таргизского муниципального образования</t>
  </si>
  <si>
    <t>Реализация направлений расходов  основного мероприятия муниципальной программы Таргизского муниципального образования, а также непрограммным направлениям расходов органов местного самоуправления Таргизского муниципального образования</t>
  </si>
  <si>
    <t>Специальные расходы</t>
  </si>
  <si>
    <t>Прочие расходы</t>
  </si>
  <si>
    <t>Проведение выборов Главы Таргизского муниципального образования</t>
  </si>
  <si>
    <t>90 2 01 89999</t>
  </si>
  <si>
    <t>90 2 02 89999</t>
  </si>
  <si>
    <t>Ассигнования на 2024 год</t>
  </si>
  <si>
    <t xml:space="preserve">сумма на  2024 год </t>
  </si>
  <si>
    <t>Ассигнования на 2025 год</t>
  </si>
  <si>
    <t xml:space="preserve">сумма на  2025 год </t>
  </si>
  <si>
    <t>Взносы по обязательному социальному страхованию на выплаты денежного содержания и иные выплаты работникам муниципальных органов</t>
  </si>
  <si>
    <t>Расходы на выплаты персоналу муниципальных органов</t>
  </si>
  <si>
    <t>Фонд оплаты труда муниципальных органов</t>
  </si>
  <si>
    <t>Расходы на выплаты персоналу в целях обеспечения выполнения функций муниципальными органами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</si>
  <si>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</si>
  <si>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на осуществление отдельных областных государственных полномочий, переданных отдельных полномочий Российской Федерации</t>
  </si>
  <si>
    <t>Обеспечение реализации отдельных областных государственных полномочий, переданных отдельных полномочий Российской Федерации</t>
  </si>
  <si>
    <t>Непрограммные расходы органов государственной власти Иркутской области и иных государственных органов Иркутской области</t>
  </si>
  <si>
    <t>Бюджетная роспись главного распорядителя бюджетных средств бюджета Таргизского муниципального образования – администрация Таргизского муниципального образования 2024 год и на плановый период 2025 и 2026 годов</t>
  </si>
  <si>
    <t>Ассигнования на 2026 год</t>
  </si>
  <si>
    <t>Консультант                               И.В. Хвостенок</t>
  </si>
  <si>
    <t xml:space="preserve">сумма на  2026 год </t>
  </si>
  <si>
    <t>312</t>
  </si>
  <si>
    <t>296</t>
  </si>
  <si>
    <t>Иные выплаты текущего характера физическим лицам</t>
  </si>
  <si>
    <t>46 4 02 S2380</t>
  </si>
  <si>
    <t>Закупка товаров, работ, услуг для обеспечения муниципальных нужд</t>
  </si>
  <si>
    <t>46 4 02 S2381</t>
  </si>
  <si>
    <t>Иные закупки товаров, работ и услуг для муниципальных  нужд</t>
  </si>
  <si>
    <t>Основное мероприятие Установка хоккейной площадки в п. Изыкан</t>
  </si>
  <si>
    <t>41 5 01 S2903</t>
  </si>
  <si>
    <t>41 5 02 S2904</t>
  </si>
  <si>
    <t>Основное мероприятие Приобретение светодиодных светильников для уличного освещения п. Таргиз по ул. Пионерская, ул. Пушкина, ул. Набережная, ул. Строительная (установка собственными силами)</t>
  </si>
  <si>
    <t>45 4 05 S2370</t>
  </si>
  <si>
    <t xml:space="preserve">Основное мероприятие Организация оснащения   МКУК "Культурно-досуговый центр" Таргизского муниципального образования спортивным инвентарем </t>
  </si>
  <si>
    <t>46 2 03 0000</t>
  </si>
  <si>
    <t>46 2 03 S2370</t>
  </si>
  <si>
    <t>Другие экономические санкции</t>
  </si>
  <si>
    <t>295</t>
  </si>
  <si>
    <t>Средства областного и местного бюджетов в целях софинансирования расходных обязательств на актуализацию документов территориального планированияобразования</t>
  </si>
  <si>
    <t>Средства областного и местного бюджетов в целях софинансирования расходных обязательств на актуализацию документов градостроительного зонированияобразования</t>
  </si>
  <si>
    <t>46 4 02 00000</t>
  </si>
  <si>
    <t>Средства областного и местного бюджетов на софинансирование межбюджетных трансфертов по реализации инициативных платежей</t>
  </si>
  <si>
    <t>Реализация инициативного проекта Установка хоккейной площадки в п. Изыкан</t>
  </si>
  <si>
    <t>Основное мероприятие Устройство спортивной площадки в п. Сосновка</t>
  </si>
  <si>
    <t>46 4 03 00000</t>
  </si>
  <si>
    <t>46 4 03 S2380</t>
  </si>
  <si>
    <t xml:space="preserve"> Реализация инициативного проекта Устройство спортивной площадки в п. Сосновка</t>
  </si>
  <si>
    <t>46 4 03 S2382</t>
  </si>
  <si>
    <t>Функционирование Правительства Российской Федерации, высших исполнительных органов субьектов Российской Федерации, местных администраций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</si>
  <si>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 Таргизского муниципального образования </t>
  </si>
  <si>
    <t>45 201 89999</t>
  </si>
  <si>
    <t>Иные выплаты текущего характера</t>
  </si>
  <si>
    <t xml:space="preserve">45 201 89999 </t>
  </si>
  <si>
    <t>Проведение выборов главы  Таргизского муниципального образования</t>
  </si>
  <si>
    <t>исполн. На 01.06.2024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</si>
</sst>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00000"/>
    <numFmt numFmtId="165" formatCode="#,##0.00_ ;\-#,##0.00\ "/>
    <numFmt numFmtId="166" formatCode="0.00;[Red]0.00"/>
  </numFmts>
  <fonts count="24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6" tint="-0.499984740745262"/>
      <name val="Arial"/>
      <family val="2"/>
      <charset val="204"/>
    </font>
    <font>
      <sz val="10"/>
      <color theme="6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96">
    <xf numFmtId="0" fontId="0" fillId="0" borderId="0" xfId="0"/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49" fontId="1" fillId="2" borderId="0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0" applyFont="1"/>
    <xf numFmtId="0" fontId="10" fillId="0" borderId="0" xfId="0" applyFont="1"/>
    <xf numFmtId="49" fontId="2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12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/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0" fillId="2" borderId="0" xfId="0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4" fontId="6" fillId="2" borderId="5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/>
    </xf>
    <xf numFmtId="0" fontId="21" fillId="2" borderId="1" xfId="0" applyFont="1" applyFill="1" applyBorder="1"/>
    <xf numFmtId="1" fontId="5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wrapText="1"/>
    </xf>
    <xf numFmtId="49" fontId="1" fillId="2" borderId="4" xfId="0" applyNumberFormat="1" applyFont="1" applyFill="1" applyBorder="1" applyAlignment="1">
      <alignment wrapText="1"/>
    </xf>
    <xf numFmtId="49" fontId="2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49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wrapText="1"/>
    </xf>
    <xf numFmtId="0" fontId="10" fillId="2" borderId="0" xfId="0" applyFont="1" applyFill="1"/>
    <xf numFmtId="0" fontId="9" fillId="2" borderId="0" xfId="0" applyFont="1" applyFill="1"/>
    <xf numFmtId="0" fontId="12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horizontal="left" vertical="top" wrapText="1"/>
    </xf>
    <xf numFmtId="1" fontId="5" fillId="4" borderId="4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10" fillId="4" borderId="0" xfId="0" applyFont="1" applyFill="1"/>
    <xf numFmtId="1" fontId="5" fillId="0" borderId="4" xfId="0" applyNumberFormat="1" applyFont="1" applyFill="1" applyBorder="1" applyAlignment="1">
      <alignment horizontal="center" vertical="top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1" fontId="10" fillId="4" borderId="0" xfId="0" applyNumberFormat="1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Fill="1"/>
    <xf numFmtId="2" fontId="0" fillId="0" borderId="0" xfId="0" applyNumberForma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right" vertical="top" wrapText="1"/>
    </xf>
    <xf numFmtId="43" fontId="2" fillId="0" borderId="1" xfId="1" applyFont="1" applyFill="1" applyBorder="1" applyAlignment="1">
      <alignment horizontal="center" vertical="center" wrapText="1"/>
    </xf>
    <xf numFmtId="2" fontId="10" fillId="0" borderId="0" xfId="0" applyNumberFormat="1" applyFont="1" applyFill="1"/>
    <xf numFmtId="2" fontId="10" fillId="0" borderId="0" xfId="0" applyNumberFormat="1" applyFont="1" applyFill="1" applyBorder="1"/>
    <xf numFmtId="2" fontId="2" fillId="0" borderId="2" xfId="0" applyNumberFormat="1" applyFont="1" applyFill="1" applyBorder="1" applyAlignment="1">
      <alignment horizontal="right" vertical="top" wrapText="1"/>
    </xf>
    <xf numFmtId="43" fontId="1" fillId="0" borderId="1" xfId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top" wrapText="1"/>
    </xf>
    <xf numFmtId="4" fontId="14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horizontal="right" vertical="top" wrapText="1"/>
    </xf>
    <xf numFmtId="2" fontId="6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Fill="1"/>
    <xf numFmtId="2" fontId="6" fillId="0" borderId="0" xfId="0" applyNumberFormat="1" applyFont="1" applyFill="1"/>
    <xf numFmtId="0" fontId="19" fillId="0" borderId="0" xfId="0" applyFont="1" applyFill="1"/>
    <xf numFmtId="2" fontId="9" fillId="0" borderId="0" xfId="0" applyNumberFormat="1" applyFont="1" applyFill="1"/>
    <xf numFmtId="165" fontId="2" fillId="0" borderId="1" xfId="1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wrapText="1"/>
    </xf>
    <xf numFmtId="4" fontId="18" fillId="0" borderId="0" xfId="0" applyNumberFormat="1" applyFont="1" applyFill="1"/>
    <xf numFmtId="4" fontId="1" fillId="0" borderId="0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4" fontId="1" fillId="0" borderId="8" xfId="0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1" applyNumberFormat="1" applyFont="1" applyFill="1" applyBorder="1" applyAlignment="1">
      <alignment horizontal="right" vertical="center" wrapText="1"/>
    </xf>
    <xf numFmtId="166" fontId="2" fillId="0" borderId="1" xfId="1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1" fontId="5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horizontal="center" vertical="top" wrapText="1"/>
    </xf>
    <xf numFmtId="2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8" fillId="2" borderId="0" xfId="0" applyFont="1" applyFill="1"/>
    <xf numFmtId="2" fontId="10" fillId="2" borderId="0" xfId="0" applyNumberFormat="1" applyFont="1" applyFill="1"/>
    <xf numFmtId="43" fontId="2" fillId="2" borderId="1" xfId="1" applyFont="1" applyFill="1" applyBorder="1" applyAlignment="1">
      <alignment horizontal="center" vertical="center" wrapText="1"/>
    </xf>
    <xf numFmtId="2" fontId="22" fillId="0" borderId="0" xfId="0" applyNumberFormat="1" applyFont="1" applyFill="1"/>
    <xf numFmtId="2" fontId="23" fillId="0" borderId="5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18" fillId="4" borderId="10" xfId="0" applyFont="1" applyFill="1" applyBorder="1" applyAlignment="1">
      <alignment horizontal="center" wrapText="1"/>
    </xf>
    <xf numFmtId="0" fontId="18" fillId="4" borderId="7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3" fontId="2" fillId="4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56"/>
  <sheetViews>
    <sheetView tabSelected="1" view="pageBreakPreview" topLeftCell="B521" zoomScale="140" zoomScaleSheetLayoutView="140" workbookViewId="0">
      <selection activeCell="H36" sqref="H36"/>
    </sheetView>
  </sheetViews>
  <sheetFormatPr defaultColWidth="8.85546875" defaultRowHeight="12.75"/>
  <cols>
    <col min="1" max="1" width="10.42578125" style="16" hidden="1" customWidth="1"/>
    <col min="2" max="2" width="48.5703125" style="16" customWidth="1"/>
    <col min="3" max="3" width="10.7109375" style="16" customWidth="1"/>
    <col min="4" max="4" width="9.140625" style="16" customWidth="1"/>
    <col min="5" max="5" width="16.140625" style="16" customWidth="1"/>
    <col min="6" max="6" width="9.7109375" style="16" customWidth="1"/>
    <col min="7" max="7" width="14.85546875" style="16" customWidth="1"/>
    <col min="8" max="8" width="15.28515625" style="79" customWidth="1"/>
    <col min="9" max="9" width="16.42578125" style="79" hidden="1" customWidth="1"/>
    <col min="10" max="10" width="15.5703125" style="79" hidden="1" customWidth="1"/>
    <col min="11" max="11" width="15.5703125" style="88" customWidth="1"/>
    <col min="12" max="12" width="13" style="89" customWidth="1"/>
    <col min="13" max="13" width="12.7109375" style="16" customWidth="1"/>
    <col min="14" max="14" width="10.42578125" customWidth="1"/>
    <col min="15" max="25" width="15.7109375" customWidth="1"/>
  </cols>
  <sheetData>
    <row r="1" spans="1:13">
      <c r="A1" s="9"/>
      <c r="B1" s="9"/>
      <c r="C1" s="9"/>
      <c r="D1" s="9"/>
      <c r="E1" s="9"/>
      <c r="F1" s="9"/>
      <c r="G1" s="168"/>
      <c r="H1" s="168"/>
    </row>
    <row r="2" spans="1:13" ht="15.75">
      <c r="A2" s="9"/>
      <c r="B2" s="35" t="s">
        <v>130</v>
      </c>
      <c r="C2" s="9"/>
      <c r="D2" s="9"/>
      <c r="F2" s="36"/>
      <c r="G2" s="37"/>
      <c r="H2" s="90"/>
      <c r="I2" s="90"/>
      <c r="J2" s="90"/>
    </row>
    <row r="3" spans="1:13" ht="12.75" customHeight="1">
      <c r="A3" s="169" t="s">
        <v>378</v>
      </c>
      <c r="B3" s="169"/>
      <c r="C3" s="169"/>
      <c r="D3" s="169"/>
      <c r="E3" s="169"/>
      <c r="F3" s="169"/>
      <c r="G3" s="169"/>
      <c r="H3" s="169"/>
    </row>
    <row r="4" spans="1:13">
      <c r="A4" s="44"/>
      <c r="B4" s="83"/>
      <c r="C4" s="83"/>
      <c r="D4" s="83"/>
      <c r="E4" s="83"/>
      <c r="F4" s="83"/>
      <c r="G4" s="83" t="s">
        <v>395</v>
      </c>
      <c r="H4" s="91"/>
      <c r="I4" s="91"/>
      <c r="J4" s="91"/>
    </row>
    <row r="5" spans="1:13" ht="15.75">
      <c r="A5" s="38"/>
      <c r="B5" s="38"/>
      <c r="C5" s="125"/>
      <c r="D5" s="38"/>
      <c r="E5" s="38"/>
      <c r="F5" s="39">
        <v>45470</v>
      </c>
      <c r="G5" s="40"/>
      <c r="H5" s="92"/>
      <c r="I5" s="92"/>
      <c r="J5" s="92"/>
    </row>
    <row r="6" spans="1:13" ht="14.25" customHeight="1">
      <c r="A6" s="167"/>
      <c r="B6" s="167"/>
      <c r="C6" s="167"/>
      <c r="D6" s="167"/>
      <c r="E6" s="167"/>
      <c r="F6" s="167"/>
      <c r="G6" s="167"/>
      <c r="H6" s="167"/>
    </row>
    <row r="7" spans="1:13" ht="47.25" customHeight="1">
      <c r="A7" s="43"/>
      <c r="B7" s="167" t="s">
        <v>454</v>
      </c>
      <c r="C7" s="167"/>
      <c r="D7" s="167"/>
      <c r="E7" s="167"/>
      <c r="F7" s="167"/>
      <c r="G7" s="167"/>
      <c r="H7" s="167"/>
    </row>
    <row r="8" spans="1:13" ht="13.5" customHeight="1">
      <c r="A8" s="170"/>
      <c r="B8" s="170"/>
      <c r="C8" s="9"/>
      <c r="D8" s="84"/>
      <c r="E8" s="9"/>
      <c r="F8" s="9"/>
      <c r="G8" s="9"/>
      <c r="H8" s="87"/>
      <c r="I8" s="87"/>
      <c r="J8" s="87"/>
    </row>
    <row r="9" spans="1:13" ht="21.75" customHeight="1">
      <c r="A9" s="185" t="s">
        <v>0</v>
      </c>
      <c r="B9" s="166" t="s">
        <v>15</v>
      </c>
      <c r="C9" s="166" t="s">
        <v>7</v>
      </c>
      <c r="D9" s="166"/>
      <c r="E9" s="166"/>
      <c r="F9" s="166"/>
      <c r="G9" s="166"/>
      <c r="H9" s="171" t="s">
        <v>442</v>
      </c>
      <c r="I9" s="171" t="s">
        <v>444</v>
      </c>
      <c r="J9" s="171" t="s">
        <v>455</v>
      </c>
      <c r="K9" s="176" t="s">
        <v>491</v>
      </c>
      <c r="M9" s="175"/>
    </row>
    <row r="10" spans="1:13" ht="21.75" customHeight="1">
      <c r="A10" s="186"/>
      <c r="B10" s="187"/>
      <c r="C10" s="80" t="s">
        <v>11</v>
      </c>
      <c r="D10" s="80" t="s">
        <v>14</v>
      </c>
      <c r="E10" s="80" t="s">
        <v>13</v>
      </c>
      <c r="F10" s="80" t="s">
        <v>12</v>
      </c>
      <c r="G10" s="80" t="s">
        <v>10</v>
      </c>
      <c r="H10" s="172"/>
      <c r="I10" s="172"/>
      <c r="J10" s="172"/>
      <c r="K10" s="177"/>
      <c r="M10" s="175"/>
    </row>
    <row r="11" spans="1:13">
      <c r="A11" s="57">
        <v>1</v>
      </c>
      <c r="B11" s="2" t="s">
        <v>1</v>
      </c>
      <c r="C11" s="2" t="s">
        <v>2</v>
      </c>
      <c r="D11" s="2" t="s">
        <v>3</v>
      </c>
      <c r="E11" s="2" t="s">
        <v>6</v>
      </c>
      <c r="F11" s="2" t="s">
        <v>4</v>
      </c>
      <c r="G11" s="2" t="s">
        <v>5</v>
      </c>
      <c r="H11" s="95" t="s">
        <v>8</v>
      </c>
      <c r="I11" s="95" t="s">
        <v>8</v>
      </c>
      <c r="J11" s="95" t="s">
        <v>8</v>
      </c>
    </row>
    <row r="12" spans="1:13" ht="14.25">
      <c r="A12" s="58" t="s">
        <v>9</v>
      </c>
      <c r="B12" s="61" t="s">
        <v>179</v>
      </c>
      <c r="C12" s="5" t="s">
        <v>385</v>
      </c>
      <c r="D12" s="2" t="s">
        <v>72</v>
      </c>
      <c r="E12" s="2"/>
      <c r="F12" s="2"/>
      <c r="G12" s="2"/>
      <c r="H12" s="96">
        <f>H13+H29+H76+H101+H107+H90</f>
        <v>10094953.26</v>
      </c>
      <c r="I12" s="96">
        <f>I13+I29+I76+I101+I107</f>
        <v>6827644.3700000001</v>
      </c>
      <c r="J12" s="96">
        <f>J13+J29+J76+J101+J107</f>
        <v>6772142.7699999996</v>
      </c>
    </row>
    <row r="13" spans="1:13" ht="39" customHeight="1">
      <c r="A13" s="47">
        <f>A12+1</f>
        <v>2</v>
      </c>
      <c r="B13" s="1" t="s">
        <v>18</v>
      </c>
      <c r="C13" s="5" t="s">
        <v>385</v>
      </c>
      <c r="D13" s="5" t="s">
        <v>17</v>
      </c>
      <c r="E13" s="5"/>
      <c r="F13" s="5" t="s">
        <v>16</v>
      </c>
      <c r="G13" s="5" t="s">
        <v>16</v>
      </c>
      <c r="H13" s="97">
        <f t="shared" ref="H13:H18" si="0">H14</f>
        <v>1798031</v>
      </c>
      <c r="I13" s="97">
        <f t="shared" ref="I13:J18" si="1">I14</f>
        <v>1793531</v>
      </c>
      <c r="J13" s="97">
        <f t="shared" si="1"/>
        <v>1793531</v>
      </c>
    </row>
    <row r="14" spans="1:13" ht="25.5" customHeight="1">
      <c r="A14" s="47"/>
      <c r="B14" s="55" t="s">
        <v>180</v>
      </c>
      <c r="C14" s="5" t="s">
        <v>385</v>
      </c>
      <c r="D14" s="5" t="s">
        <v>17</v>
      </c>
      <c r="E14" s="5" t="s">
        <v>187</v>
      </c>
      <c r="F14" s="5"/>
      <c r="G14" s="5"/>
      <c r="H14" s="97">
        <f t="shared" si="0"/>
        <v>1798031</v>
      </c>
      <c r="I14" s="97">
        <f t="shared" si="1"/>
        <v>1793531</v>
      </c>
      <c r="J14" s="97">
        <f t="shared" si="1"/>
        <v>1793531</v>
      </c>
    </row>
    <row r="15" spans="1:13" ht="29.25" customHeight="1">
      <c r="A15" s="47"/>
      <c r="B15" s="55" t="s">
        <v>181</v>
      </c>
      <c r="C15" s="5" t="s">
        <v>385</v>
      </c>
      <c r="D15" s="5" t="s">
        <v>17</v>
      </c>
      <c r="E15" s="5" t="s">
        <v>188</v>
      </c>
      <c r="F15" s="5"/>
      <c r="G15" s="5"/>
      <c r="H15" s="97">
        <f t="shared" si="0"/>
        <v>1798031</v>
      </c>
      <c r="I15" s="97">
        <f t="shared" si="1"/>
        <v>1793531</v>
      </c>
      <c r="J15" s="97">
        <f t="shared" si="1"/>
        <v>1793531</v>
      </c>
    </row>
    <row r="16" spans="1:13" ht="28.5" customHeight="1">
      <c r="A16" s="47"/>
      <c r="B16" s="55" t="s">
        <v>186</v>
      </c>
      <c r="C16" s="5" t="s">
        <v>385</v>
      </c>
      <c r="D16" s="5" t="s">
        <v>17</v>
      </c>
      <c r="E16" s="5" t="s">
        <v>189</v>
      </c>
      <c r="F16" s="5"/>
      <c r="G16" s="5"/>
      <c r="H16" s="97">
        <f t="shared" si="0"/>
        <v>1798031</v>
      </c>
      <c r="I16" s="97">
        <f t="shared" si="1"/>
        <v>1793531</v>
      </c>
      <c r="J16" s="97">
        <f t="shared" si="1"/>
        <v>1793531</v>
      </c>
    </row>
    <row r="17" spans="1:14" ht="30" customHeight="1">
      <c r="A17" s="47"/>
      <c r="B17" s="55" t="s">
        <v>182</v>
      </c>
      <c r="C17" s="5" t="s">
        <v>385</v>
      </c>
      <c r="D17" s="5" t="s">
        <v>17</v>
      </c>
      <c r="E17" s="5" t="s">
        <v>199</v>
      </c>
      <c r="F17" s="5"/>
      <c r="G17" s="5"/>
      <c r="H17" s="97">
        <f t="shared" si="0"/>
        <v>1798031</v>
      </c>
      <c r="I17" s="97">
        <f t="shared" si="1"/>
        <v>1793531</v>
      </c>
      <c r="J17" s="97">
        <f t="shared" si="1"/>
        <v>1793531</v>
      </c>
    </row>
    <row r="18" spans="1:14" ht="38.25" customHeight="1">
      <c r="A18" s="47"/>
      <c r="B18" s="55" t="s">
        <v>183</v>
      </c>
      <c r="C18" s="5" t="s">
        <v>385</v>
      </c>
      <c r="D18" s="5" t="s">
        <v>17</v>
      </c>
      <c r="E18" s="5" t="s">
        <v>190</v>
      </c>
      <c r="F18" s="5" t="s">
        <v>191</v>
      </c>
      <c r="G18" s="5"/>
      <c r="H18" s="97">
        <f t="shared" si="0"/>
        <v>1798031</v>
      </c>
      <c r="I18" s="97">
        <f t="shared" si="1"/>
        <v>1793531</v>
      </c>
      <c r="J18" s="97">
        <f t="shared" si="1"/>
        <v>1793531</v>
      </c>
    </row>
    <row r="19" spans="1:14" ht="27" customHeight="1">
      <c r="A19" s="47"/>
      <c r="B19" s="55" t="s">
        <v>184</v>
      </c>
      <c r="C19" s="5" t="s">
        <v>385</v>
      </c>
      <c r="D19" s="5" t="s">
        <v>17</v>
      </c>
      <c r="E19" s="5" t="s">
        <v>190</v>
      </c>
      <c r="F19" s="5" t="s">
        <v>192</v>
      </c>
      <c r="G19" s="5"/>
      <c r="H19" s="97">
        <f>H20+H23+H27</f>
        <v>1798031</v>
      </c>
      <c r="I19" s="97">
        <f t="shared" ref="I19:J19" si="2">I20+I23+I27</f>
        <v>1793531</v>
      </c>
      <c r="J19" s="97">
        <f t="shared" si="2"/>
        <v>1793531</v>
      </c>
    </row>
    <row r="20" spans="1:14" ht="27" customHeight="1">
      <c r="A20" s="47"/>
      <c r="B20" s="53" t="s">
        <v>185</v>
      </c>
      <c r="C20" s="5" t="s">
        <v>385</v>
      </c>
      <c r="D20" s="4" t="s">
        <v>17</v>
      </c>
      <c r="E20" s="4" t="s">
        <v>190</v>
      </c>
      <c r="F20" s="4" t="s">
        <v>90</v>
      </c>
      <c r="G20" s="5"/>
      <c r="H20" s="97">
        <f>H21+H22</f>
        <v>1369839</v>
      </c>
      <c r="I20" s="97">
        <f t="shared" ref="I20:J20" si="3">I21+I22</f>
        <v>1379839</v>
      </c>
      <c r="J20" s="97">
        <f t="shared" si="3"/>
        <v>1379839</v>
      </c>
    </row>
    <row r="21" spans="1:14" ht="13.5">
      <c r="A21" s="47">
        <f>A13+1</f>
        <v>3</v>
      </c>
      <c r="B21" s="3" t="s">
        <v>20</v>
      </c>
      <c r="C21" s="5" t="s">
        <v>385</v>
      </c>
      <c r="D21" s="4" t="s">
        <v>17</v>
      </c>
      <c r="E21" s="4" t="s">
        <v>190</v>
      </c>
      <c r="F21" s="4" t="s">
        <v>90</v>
      </c>
      <c r="G21" s="4" t="s">
        <v>19</v>
      </c>
      <c r="H21" s="161">
        <f>1369839-10000-40000+30000</f>
        <v>1349839</v>
      </c>
      <c r="I21" s="98">
        <v>1369839</v>
      </c>
      <c r="J21" s="98">
        <v>1369839</v>
      </c>
      <c r="K21" s="99">
        <v>400110.18</v>
      </c>
      <c r="L21" s="100">
        <v>30000</v>
      </c>
      <c r="N21" s="18"/>
    </row>
    <row r="22" spans="1:14" ht="25.5">
      <c r="A22" s="47">
        <v>4</v>
      </c>
      <c r="B22" s="21" t="s">
        <v>133</v>
      </c>
      <c r="C22" s="5" t="s">
        <v>385</v>
      </c>
      <c r="D22" s="81" t="s">
        <v>17</v>
      </c>
      <c r="E22" s="4" t="s">
        <v>190</v>
      </c>
      <c r="F22" s="81" t="s">
        <v>90</v>
      </c>
      <c r="G22" s="81" t="s">
        <v>134</v>
      </c>
      <c r="H22" s="195">
        <f>5000+10000+40000-35000</f>
        <v>20000</v>
      </c>
      <c r="I22" s="101">
        <v>10000</v>
      </c>
      <c r="J22" s="101">
        <v>10000</v>
      </c>
      <c r="K22" s="111">
        <v>19566.060000000001</v>
      </c>
      <c r="L22" s="102">
        <v>-35000</v>
      </c>
    </row>
    <row r="23" spans="1:14" ht="38.25">
      <c r="A23" s="47">
        <v>5</v>
      </c>
      <c r="B23" s="1" t="s">
        <v>155</v>
      </c>
      <c r="C23" s="5" t="s">
        <v>385</v>
      </c>
      <c r="D23" s="5" t="s">
        <v>17</v>
      </c>
      <c r="E23" s="5" t="s">
        <v>193</v>
      </c>
      <c r="F23" s="5" t="s">
        <v>115</v>
      </c>
      <c r="G23" s="4"/>
      <c r="H23" s="97">
        <f>H24+H25+H26</f>
        <v>14500</v>
      </c>
      <c r="I23" s="97">
        <f t="shared" ref="I23:J23" si="4">I24+I25+I26</f>
        <v>0</v>
      </c>
      <c r="J23" s="97">
        <f t="shared" si="4"/>
        <v>0</v>
      </c>
      <c r="L23" s="102"/>
    </row>
    <row r="24" spans="1:14" ht="25.5">
      <c r="A24" s="47">
        <v>6</v>
      </c>
      <c r="B24" s="21" t="s">
        <v>135</v>
      </c>
      <c r="C24" s="5" t="s">
        <v>385</v>
      </c>
      <c r="D24" s="81" t="s">
        <v>17</v>
      </c>
      <c r="E24" s="4" t="s">
        <v>193</v>
      </c>
      <c r="F24" s="81" t="s">
        <v>115</v>
      </c>
      <c r="G24" s="81" t="s">
        <v>116</v>
      </c>
      <c r="H24" s="101">
        <v>1000</v>
      </c>
      <c r="I24" s="115">
        <v>0</v>
      </c>
      <c r="J24" s="115">
        <v>0</v>
      </c>
      <c r="L24" s="102"/>
    </row>
    <row r="25" spans="1:14" ht="13.5">
      <c r="A25" s="47">
        <v>7</v>
      </c>
      <c r="B25" s="21" t="s">
        <v>136</v>
      </c>
      <c r="C25" s="5" t="s">
        <v>385</v>
      </c>
      <c r="D25" s="81" t="s">
        <v>17</v>
      </c>
      <c r="E25" s="4" t="s">
        <v>193</v>
      </c>
      <c r="F25" s="81" t="s">
        <v>115</v>
      </c>
      <c r="G25" s="81" t="s">
        <v>137</v>
      </c>
      <c r="H25" s="101">
        <v>500</v>
      </c>
      <c r="I25" s="115">
        <v>0</v>
      </c>
      <c r="J25" s="115">
        <v>0</v>
      </c>
      <c r="L25" s="102"/>
    </row>
    <row r="26" spans="1:14" ht="13.5">
      <c r="A26" s="47">
        <v>8</v>
      </c>
      <c r="B26" s="21" t="s">
        <v>138</v>
      </c>
      <c r="C26" s="5" t="s">
        <v>385</v>
      </c>
      <c r="D26" s="81" t="s">
        <v>17</v>
      </c>
      <c r="E26" s="4" t="s">
        <v>193</v>
      </c>
      <c r="F26" s="81" t="s">
        <v>115</v>
      </c>
      <c r="G26" s="81" t="s">
        <v>30</v>
      </c>
      <c r="H26" s="101">
        <f>1000+12000</f>
        <v>13000</v>
      </c>
      <c r="I26" s="115">
        <v>0</v>
      </c>
      <c r="J26" s="115">
        <v>0</v>
      </c>
      <c r="L26" s="103">
        <v>12000</v>
      </c>
    </row>
    <row r="27" spans="1:14" ht="38.25">
      <c r="A27" s="47"/>
      <c r="B27" s="55" t="s">
        <v>194</v>
      </c>
      <c r="C27" s="5" t="s">
        <v>385</v>
      </c>
      <c r="D27" s="80" t="s">
        <v>17</v>
      </c>
      <c r="E27" s="80" t="s">
        <v>190</v>
      </c>
      <c r="F27" s="81"/>
      <c r="G27" s="81"/>
      <c r="H27" s="101">
        <f>H28</f>
        <v>413692</v>
      </c>
      <c r="I27" s="101">
        <f t="shared" ref="I27:J27" si="5">I28</f>
        <v>413692</v>
      </c>
      <c r="J27" s="101">
        <f t="shared" si="5"/>
        <v>413692</v>
      </c>
      <c r="L27" s="103"/>
    </row>
    <row r="28" spans="1:14" ht="13.5">
      <c r="A28" s="47">
        <v>9</v>
      </c>
      <c r="B28" s="3" t="s">
        <v>22</v>
      </c>
      <c r="C28" s="5" t="s">
        <v>385</v>
      </c>
      <c r="D28" s="4" t="s">
        <v>17</v>
      </c>
      <c r="E28" s="4" t="s">
        <v>190</v>
      </c>
      <c r="F28" s="4" t="s">
        <v>105</v>
      </c>
      <c r="G28" s="4" t="s">
        <v>21</v>
      </c>
      <c r="H28" s="98">
        <v>413692</v>
      </c>
      <c r="I28" s="98">
        <v>413692</v>
      </c>
      <c r="J28" s="98">
        <v>413692</v>
      </c>
      <c r="K28" s="99">
        <v>149901.76000000001</v>
      </c>
      <c r="L28" s="104"/>
      <c r="N28" s="18"/>
    </row>
    <row r="29" spans="1:14" ht="54" customHeight="1">
      <c r="A29" s="47">
        <f t="shared" ref="A29:A270" si="6">A28+1</f>
        <v>10</v>
      </c>
      <c r="B29" s="1" t="s">
        <v>485</v>
      </c>
      <c r="C29" s="5" t="s">
        <v>385</v>
      </c>
      <c r="D29" s="5" t="s">
        <v>23</v>
      </c>
      <c r="E29" s="5"/>
      <c r="F29" s="5" t="s">
        <v>16</v>
      </c>
      <c r="G29" s="5" t="s">
        <v>16</v>
      </c>
      <c r="H29" s="97">
        <f>H30</f>
        <v>7018194.2599999998</v>
      </c>
      <c r="I29" s="97">
        <f t="shared" ref="I29:J31" si="7">I30</f>
        <v>4008310.37</v>
      </c>
      <c r="J29" s="97">
        <f t="shared" si="7"/>
        <v>4823358.7699999996</v>
      </c>
    </row>
    <row r="30" spans="1:14" ht="27" customHeight="1">
      <c r="A30" s="47"/>
      <c r="B30" s="55" t="s">
        <v>180</v>
      </c>
      <c r="C30" s="5" t="s">
        <v>385</v>
      </c>
      <c r="D30" s="5" t="s">
        <v>23</v>
      </c>
      <c r="E30" s="5" t="s">
        <v>196</v>
      </c>
      <c r="F30" s="5"/>
      <c r="G30" s="5"/>
      <c r="H30" s="97">
        <f>H31</f>
        <v>7018194.2599999998</v>
      </c>
      <c r="I30" s="97">
        <f t="shared" si="7"/>
        <v>4008310.37</v>
      </c>
      <c r="J30" s="97">
        <f t="shared" si="7"/>
        <v>4823358.7699999996</v>
      </c>
    </row>
    <row r="31" spans="1:14" ht="27" customHeight="1">
      <c r="A31" s="47"/>
      <c r="B31" s="55" t="s">
        <v>181</v>
      </c>
      <c r="C31" s="5" t="s">
        <v>385</v>
      </c>
      <c r="D31" s="5" t="s">
        <v>23</v>
      </c>
      <c r="E31" s="5" t="s">
        <v>284</v>
      </c>
      <c r="F31" s="5"/>
      <c r="G31" s="5"/>
      <c r="H31" s="97">
        <f>H32</f>
        <v>7018194.2599999998</v>
      </c>
      <c r="I31" s="97">
        <f t="shared" si="7"/>
        <v>4008310.37</v>
      </c>
      <c r="J31" s="97">
        <f t="shared" si="7"/>
        <v>4823358.7699999996</v>
      </c>
    </row>
    <row r="32" spans="1:14" ht="28.5" customHeight="1">
      <c r="A32" s="47"/>
      <c r="B32" s="55" t="s">
        <v>195</v>
      </c>
      <c r="C32" s="5" t="s">
        <v>385</v>
      </c>
      <c r="D32" s="5" t="s">
        <v>23</v>
      </c>
      <c r="E32" s="5" t="s">
        <v>197</v>
      </c>
      <c r="F32" s="5"/>
      <c r="G32" s="5"/>
      <c r="H32" s="97">
        <f>H33+H44+H63</f>
        <v>7018194.2599999998</v>
      </c>
      <c r="I32" s="97">
        <f>I33+I44+I63</f>
        <v>4008310.37</v>
      </c>
      <c r="J32" s="97">
        <f>J33+J44+J63</f>
        <v>4823358.7699999996</v>
      </c>
    </row>
    <row r="33" spans="1:14" ht="49.5" customHeight="1">
      <c r="A33" s="47"/>
      <c r="B33" s="55" t="s">
        <v>183</v>
      </c>
      <c r="C33" s="5" t="s">
        <v>385</v>
      </c>
      <c r="D33" s="80" t="s">
        <v>23</v>
      </c>
      <c r="E33" s="80" t="s">
        <v>198</v>
      </c>
      <c r="F33" s="80" t="s">
        <v>191</v>
      </c>
      <c r="G33" s="5"/>
      <c r="H33" s="97">
        <f>H34</f>
        <v>6024071.9199999999</v>
      </c>
      <c r="I33" s="97">
        <f t="shared" ref="I33:J33" si="8">I34</f>
        <v>3675502.6100000003</v>
      </c>
      <c r="J33" s="97">
        <f t="shared" si="8"/>
        <v>4592328.7699999996</v>
      </c>
    </row>
    <row r="34" spans="1:14" ht="28.5" customHeight="1">
      <c r="A34" s="47"/>
      <c r="B34" s="55" t="s">
        <v>184</v>
      </c>
      <c r="C34" s="5" t="s">
        <v>385</v>
      </c>
      <c r="D34" s="5" t="s">
        <v>23</v>
      </c>
      <c r="E34" s="80" t="s">
        <v>198</v>
      </c>
      <c r="F34" s="80" t="s">
        <v>192</v>
      </c>
      <c r="G34" s="5"/>
      <c r="H34" s="97">
        <f>H35+H38+H42</f>
        <v>6024071.9199999999</v>
      </c>
      <c r="I34" s="97">
        <f>I35+I38+I42</f>
        <v>3675502.6100000003</v>
      </c>
      <c r="J34" s="97">
        <f>J35+J38+J42</f>
        <v>4592328.7699999996</v>
      </c>
    </row>
    <row r="35" spans="1:14" ht="25.5" customHeight="1">
      <c r="A35" s="47"/>
      <c r="B35" s="53" t="s">
        <v>185</v>
      </c>
      <c r="C35" s="5" t="s">
        <v>385</v>
      </c>
      <c r="D35" s="81" t="s">
        <v>23</v>
      </c>
      <c r="E35" s="81" t="s">
        <v>198</v>
      </c>
      <c r="F35" s="4" t="s">
        <v>90</v>
      </c>
      <c r="G35" s="5"/>
      <c r="H35" s="97">
        <f>H36+H37</f>
        <v>4587023.67</v>
      </c>
      <c r="I35" s="97">
        <f t="shared" ref="I35:J35" si="9">I36+I37</f>
        <v>2876023.6100000003</v>
      </c>
      <c r="J35" s="97">
        <f t="shared" si="9"/>
        <v>3737047</v>
      </c>
    </row>
    <row r="36" spans="1:14" s="76" customFormat="1" ht="13.5">
      <c r="A36" s="75">
        <f>A29+1</f>
        <v>11</v>
      </c>
      <c r="B36" s="3" t="s">
        <v>20</v>
      </c>
      <c r="C36" s="5" t="s">
        <v>385</v>
      </c>
      <c r="D36" s="4" t="s">
        <v>23</v>
      </c>
      <c r="E36" s="81" t="s">
        <v>198</v>
      </c>
      <c r="F36" s="4" t="s">
        <v>90</v>
      </c>
      <c r="G36" s="4" t="s">
        <v>19</v>
      </c>
      <c r="H36" s="161">
        <f>4816406-144382.33-20000-100000+5000</f>
        <v>4557023.67</v>
      </c>
      <c r="I36" s="148">
        <f>2866013.87+9.74</f>
        <v>2866023.6100000003</v>
      </c>
      <c r="J36" s="148">
        <f>2856497+870550</f>
        <v>3727047</v>
      </c>
      <c r="K36" s="99">
        <v>1830057.5</v>
      </c>
      <c r="L36" s="100">
        <v>5000</v>
      </c>
      <c r="N36" s="77"/>
    </row>
    <row r="37" spans="1:14" ht="25.5">
      <c r="A37" s="47">
        <v>12</v>
      </c>
      <c r="B37" s="21" t="s">
        <v>133</v>
      </c>
      <c r="C37" s="5" t="s">
        <v>385</v>
      </c>
      <c r="D37" s="81" t="s">
        <v>23</v>
      </c>
      <c r="E37" s="81" t="s">
        <v>198</v>
      </c>
      <c r="F37" s="81" t="s">
        <v>90</v>
      </c>
      <c r="G37" s="81" t="s">
        <v>134</v>
      </c>
      <c r="H37" s="158">
        <f>10000+20000</f>
        <v>30000</v>
      </c>
      <c r="I37" s="115">
        <v>10000</v>
      </c>
      <c r="J37" s="115">
        <v>10000</v>
      </c>
      <c r="K37" s="88">
        <v>2388.66</v>
      </c>
      <c r="L37" s="102"/>
      <c r="N37" s="18"/>
    </row>
    <row r="38" spans="1:14" ht="38.25">
      <c r="A38" s="47">
        <v>13</v>
      </c>
      <c r="B38" s="1" t="s">
        <v>155</v>
      </c>
      <c r="C38" s="5" t="s">
        <v>385</v>
      </c>
      <c r="D38" s="80" t="s">
        <v>23</v>
      </c>
      <c r="E38" s="80" t="s">
        <v>200</v>
      </c>
      <c r="F38" s="80" t="s">
        <v>115</v>
      </c>
      <c r="G38" s="4"/>
      <c r="H38" s="97">
        <f>H39+H40+H41</f>
        <v>0</v>
      </c>
      <c r="I38" s="97">
        <f t="shared" ref="I38:J38" si="10">I39+I40+I41</f>
        <v>0</v>
      </c>
      <c r="J38" s="97">
        <f t="shared" si="10"/>
        <v>0</v>
      </c>
    </row>
    <row r="39" spans="1:14" ht="25.5">
      <c r="A39" s="47">
        <v>14</v>
      </c>
      <c r="B39" s="21" t="s">
        <v>135</v>
      </c>
      <c r="C39" s="5" t="s">
        <v>385</v>
      </c>
      <c r="D39" s="81" t="s">
        <v>23</v>
      </c>
      <c r="E39" s="81" t="s">
        <v>200</v>
      </c>
      <c r="F39" s="81" t="s">
        <v>115</v>
      </c>
      <c r="G39" s="81" t="s">
        <v>116</v>
      </c>
      <c r="H39" s="115">
        <v>0</v>
      </c>
      <c r="I39" s="115">
        <v>0</v>
      </c>
      <c r="J39" s="115">
        <v>0</v>
      </c>
      <c r="L39" s="102"/>
    </row>
    <row r="40" spans="1:14" ht="13.5">
      <c r="A40" s="47">
        <v>15</v>
      </c>
      <c r="B40" s="21" t="s">
        <v>136</v>
      </c>
      <c r="C40" s="5" t="s">
        <v>385</v>
      </c>
      <c r="D40" s="81" t="s">
        <v>23</v>
      </c>
      <c r="E40" s="81" t="s">
        <v>200</v>
      </c>
      <c r="F40" s="81" t="s">
        <v>115</v>
      </c>
      <c r="G40" s="81" t="s">
        <v>137</v>
      </c>
      <c r="H40" s="115">
        <v>0</v>
      </c>
      <c r="I40" s="115">
        <v>0</v>
      </c>
      <c r="J40" s="115">
        <v>0</v>
      </c>
      <c r="L40" s="102"/>
      <c r="N40" s="18"/>
    </row>
    <row r="41" spans="1:14" ht="13.5">
      <c r="A41" s="47">
        <v>16</v>
      </c>
      <c r="B41" s="21" t="s">
        <v>138</v>
      </c>
      <c r="C41" s="5" t="s">
        <v>385</v>
      </c>
      <c r="D41" s="81" t="s">
        <v>23</v>
      </c>
      <c r="E41" s="81" t="s">
        <v>200</v>
      </c>
      <c r="F41" s="81" t="s">
        <v>115</v>
      </c>
      <c r="G41" s="81" t="s">
        <v>30</v>
      </c>
      <c r="H41" s="115">
        <v>0</v>
      </c>
      <c r="I41" s="115">
        <v>0</v>
      </c>
      <c r="J41" s="115">
        <v>0</v>
      </c>
      <c r="L41" s="102"/>
      <c r="N41" s="18"/>
    </row>
    <row r="42" spans="1:14" ht="38.25">
      <c r="A42" s="47"/>
      <c r="B42" s="55" t="s">
        <v>194</v>
      </c>
      <c r="C42" s="5" t="s">
        <v>385</v>
      </c>
      <c r="D42" s="80" t="s">
        <v>23</v>
      </c>
      <c r="E42" s="80" t="s">
        <v>198</v>
      </c>
      <c r="F42" s="80" t="s">
        <v>105</v>
      </c>
      <c r="G42" s="80"/>
      <c r="H42" s="105">
        <f>H43</f>
        <v>1437048.25</v>
      </c>
      <c r="I42" s="105">
        <f t="shared" ref="I42:J42" si="11">I43</f>
        <v>799479</v>
      </c>
      <c r="J42" s="105">
        <f t="shared" si="11"/>
        <v>855281.77</v>
      </c>
      <c r="L42" s="102"/>
    </row>
    <row r="43" spans="1:14" ht="13.5">
      <c r="A43" s="47">
        <v>17</v>
      </c>
      <c r="B43" s="3" t="s">
        <v>22</v>
      </c>
      <c r="C43" s="5" t="s">
        <v>385</v>
      </c>
      <c r="D43" s="4" t="s">
        <v>23</v>
      </c>
      <c r="E43" s="81" t="s">
        <v>198</v>
      </c>
      <c r="F43" s="4" t="s">
        <v>105</v>
      </c>
      <c r="G43" s="4" t="s">
        <v>21</v>
      </c>
      <c r="H43" s="148">
        <f>1474177-37128.75</f>
        <v>1437048.25</v>
      </c>
      <c r="I43" s="98">
        <v>799479</v>
      </c>
      <c r="J43" s="98">
        <v>855281.77</v>
      </c>
      <c r="K43" s="99">
        <v>616407.79</v>
      </c>
      <c r="L43" s="106"/>
      <c r="N43" s="18"/>
    </row>
    <row r="44" spans="1:14" ht="25.5">
      <c r="A44" s="47"/>
      <c r="B44" s="55" t="s">
        <v>201</v>
      </c>
      <c r="C44" s="5" t="s">
        <v>385</v>
      </c>
      <c r="D44" s="5" t="s">
        <v>23</v>
      </c>
      <c r="E44" s="80" t="s">
        <v>200</v>
      </c>
      <c r="F44" s="5"/>
      <c r="G44" s="5"/>
      <c r="H44" s="97">
        <f>H45</f>
        <v>973122.34000000008</v>
      </c>
      <c r="I44" s="97">
        <f t="shared" ref="I44:J44" si="12">I45</f>
        <v>317807.76</v>
      </c>
      <c r="J44" s="97">
        <f t="shared" si="12"/>
        <v>216030</v>
      </c>
      <c r="K44" s="107"/>
      <c r="L44" s="108"/>
    </row>
    <row r="45" spans="1:14" ht="25.5">
      <c r="A45" s="47"/>
      <c r="B45" s="55" t="s">
        <v>175</v>
      </c>
      <c r="C45" s="5" t="s">
        <v>385</v>
      </c>
      <c r="D45" s="5" t="s">
        <v>23</v>
      </c>
      <c r="E45" s="80" t="s">
        <v>200</v>
      </c>
      <c r="F45" s="5" t="s">
        <v>164</v>
      </c>
      <c r="G45" s="5"/>
      <c r="H45" s="97">
        <f>H46+H61</f>
        <v>973122.34000000008</v>
      </c>
      <c r="I45" s="97">
        <f>I46+I61</f>
        <v>317807.76</v>
      </c>
      <c r="J45" s="97">
        <f>J46+J61</f>
        <v>216030</v>
      </c>
      <c r="K45" s="107"/>
      <c r="L45" s="108"/>
    </row>
    <row r="46" spans="1:14" ht="13.5">
      <c r="A46" s="47">
        <v>18</v>
      </c>
      <c r="B46" s="22" t="s">
        <v>123</v>
      </c>
      <c r="C46" s="5" t="s">
        <v>385</v>
      </c>
      <c r="D46" s="5" t="s">
        <v>23</v>
      </c>
      <c r="E46" s="80" t="s">
        <v>200</v>
      </c>
      <c r="F46" s="5" t="s">
        <v>77</v>
      </c>
      <c r="G46" s="5"/>
      <c r="H46" s="97">
        <f>H47+H48+H51+H52+H59+H49+H54+H55+H57+H58+H56+H53+H50</f>
        <v>870122.34000000008</v>
      </c>
      <c r="I46" s="97">
        <f>I47+I48+I51+I52+I59+I49+I54+I55+I57+I58+I56+I53+I50</f>
        <v>189807.76</v>
      </c>
      <c r="J46" s="97">
        <f>J47+J48+J51+J52+J59+J49+J54+J55+J57+J58+J56+J53+J50</f>
        <v>88030</v>
      </c>
    </row>
    <row r="47" spans="1:14" s="76" customFormat="1" ht="13.5">
      <c r="A47" s="75">
        <v>19</v>
      </c>
      <c r="B47" s="3" t="s">
        <v>25</v>
      </c>
      <c r="C47" s="5" t="s">
        <v>385</v>
      </c>
      <c r="D47" s="4" t="s">
        <v>23</v>
      </c>
      <c r="E47" s="81" t="s">
        <v>200</v>
      </c>
      <c r="F47" s="4" t="s">
        <v>77</v>
      </c>
      <c r="G47" s="4" t="s">
        <v>24</v>
      </c>
      <c r="H47" s="98">
        <f>56800+10000</f>
        <v>66800</v>
      </c>
      <c r="I47" s="98">
        <v>20000</v>
      </c>
      <c r="J47" s="98">
        <v>15000</v>
      </c>
      <c r="K47" s="99">
        <v>19257.21</v>
      </c>
      <c r="L47" s="100"/>
      <c r="N47" s="77"/>
    </row>
    <row r="48" spans="1:14" ht="11.25" customHeight="1">
      <c r="A48" s="47">
        <f t="shared" si="6"/>
        <v>20</v>
      </c>
      <c r="B48" s="3" t="s">
        <v>27</v>
      </c>
      <c r="C48" s="5" t="s">
        <v>385</v>
      </c>
      <c r="D48" s="4" t="s">
        <v>23</v>
      </c>
      <c r="E48" s="81" t="s">
        <v>200</v>
      </c>
      <c r="F48" s="4" t="s">
        <v>77</v>
      </c>
      <c r="G48" s="4" t="s">
        <v>26</v>
      </c>
      <c r="H48" s="98">
        <v>0</v>
      </c>
      <c r="I48" s="98">
        <v>0</v>
      </c>
      <c r="J48" s="98">
        <v>0</v>
      </c>
      <c r="K48" s="99"/>
      <c r="L48" s="100"/>
      <c r="N48" s="18"/>
    </row>
    <row r="49" spans="1:14" ht="10.5" hidden="1" customHeight="1">
      <c r="A49" s="47">
        <v>21</v>
      </c>
      <c r="B49" s="21" t="s">
        <v>129</v>
      </c>
      <c r="C49" s="5" t="s">
        <v>385</v>
      </c>
      <c r="D49" s="4" t="s">
        <v>23</v>
      </c>
      <c r="E49" s="81" t="s">
        <v>200</v>
      </c>
      <c r="F49" s="4" t="s">
        <v>77</v>
      </c>
      <c r="G49" s="4" t="s">
        <v>128</v>
      </c>
      <c r="H49" s="98"/>
      <c r="I49" s="98"/>
      <c r="J49" s="98"/>
      <c r="K49" s="109"/>
    </row>
    <row r="50" spans="1:14" ht="13.5" customHeight="1">
      <c r="A50" s="47"/>
      <c r="B50" s="21" t="s">
        <v>129</v>
      </c>
      <c r="C50" s="5" t="s">
        <v>385</v>
      </c>
      <c r="D50" s="4" t="s">
        <v>23</v>
      </c>
      <c r="E50" s="146" t="s">
        <v>200</v>
      </c>
      <c r="F50" s="4" t="s">
        <v>77</v>
      </c>
      <c r="G50" s="4" t="s">
        <v>128</v>
      </c>
      <c r="H50" s="98">
        <v>5600</v>
      </c>
      <c r="I50" s="98">
        <v>2600</v>
      </c>
      <c r="J50" s="98">
        <v>2000</v>
      </c>
      <c r="K50" s="107">
        <v>1720.23</v>
      </c>
    </row>
    <row r="51" spans="1:14" ht="13.5">
      <c r="A51" s="47">
        <v>22</v>
      </c>
      <c r="B51" s="3" t="s">
        <v>29</v>
      </c>
      <c r="C51" s="5" t="s">
        <v>385</v>
      </c>
      <c r="D51" s="4" t="s">
        <v>23</v>
      </c>
      <c r="E51" s="81" t="s">
        <v>200</v>
      </c>
      <c r="F51" s="4" t="s">
        <v>77</v>
      </c>
      <c r="G51" s="4" t="s">
        <v>28</v>
      </c>
      <c r="H51" s="161">
        <f>32000+5000+15000</f>
        <v>52000</v>
      </c>
      <c r="I51" s="98">
        <v>20000</v>
      </c>
      <c r="J51" s="98">
        <v>15000</v>
      </c>
      <c r="K51" s="88">
        <v>6950</v>
      </c>
      <c r="L51" s="106">
        <v>15000</v>
      </c>
      <c r="N51" s="18"/>
    </row>
    <row r="52" spans="1:14" ht="13.5">
      <c r="A52" s="47">
        <f t="shared" si="6"/>
        <v>23</v>
      </c>
      <c r="B52" s="3" t="s">
        <v>69</v>
      </c>
      <c r="C52" s="5" t="s">
        <v>385</v>
      </c>
      <c r="D52" s="4" t="s">
        <v>23</v>
      </c>
      <c r="E52" s="81" t="s">
        <v>200</v>
      </c>
      <c r="F52" s="4" t="s">
        <v>77</v>
      </c>
      <c r="G52" s="4" t="s">
        <v>30</v>
      </c>
      <c r="H52" s="161">
        <f>100000+27732.01+5000+44423.33+20000</f>
        <v>197155.34000000003</v>
      </c>
      <c r="I52" s="148">
        <v>59207.76</v>
      </c>
      <c r="J52" s="98">
        <v>15030</v>
      </c>
      <c r="K52" s="109">
        <v>43313</v>
      </c>
      <c r="L52" s="102">
        <v>20000</v>
      </c>
      <c r="N52" s="18"/>
    </row>
    <row r="53" spans="1:14" ht="18" customHeight="1">
      <c r="A53" s="47">
        <v>21</v>
      </c>
      <c r="B53" s="21" t="s">
        <v>402</v>
      </c>
      <c r="C53" s="5" t="s">
        <v>385</v>
      </c>
      <c r="D53" s="4" t="s">
        <v>23</v>
      </c>
      <c r="E53" s="81" t="s">
        <v>200</v>
      </c>
      <c r="F53" s="4" t="s">
        <v>77</v>
      </c>
      <c r="G53" s="4" t="s">
        <v>403</v>
      </c>
      <c r="H53" s="161">
        <f>10000+5000</f>
        <v>15000</v>
      </c>
      <c r="I53" s="98">
        <v>8000</v>
      </c>
      <c r="J53" s="98">
        <v>0</v>
      </c>
      <c r="K53" s="109"/>
      <c r="L53" s="102">
        <v>5000</v>
      </c>
      <c r="N53" s="18"/>
    </row>
    <row r="54" spans="1:14" s="76" customFormat="1" ht="12.75" customHeight="1">
      <c r="A54" s="75">
        <v>31</v>
      </c>
      <c r="B54" s="3" t="s">
        <v>33</v>
      </c>
      <c r="C54" s="5" t="s">
        <v>385</v>
      </c>
      <c r="D54" s="4" t="s">
        <v>23</v>
      </c>
      <c r="E54" s="81" t="s">
        <v>200</v>
      </c>
      <c r="F54" s="4" t="s">
        <v>77</v>
      </c>
      <c r="G54" s="4" t="s">
        <v>32</v>
      </c>
      <c r="H54" s="148">
        <f>30000-5000</f>
        <v>25000</v>
      </c>
      <c r="I54" s="98">
        <v>20000</v>
      </c>
      <c r="J54" s="98">
        <v>15000</v>
      </c>
      <c r="K54" s="88"/>
      <c r="L54" s="102"/>
      <c r="N54" s="77"/>
    </row>
    <row r="55" spans="1:14" ht="15.75" customHeight="1">
      <c r="A55" s="47">
        <f t="shared" si="6"/>
        <v>32</v>
      </c>
      <c r="B55" s="28" t="s">
        <v>381</v>
      </c>
      <c r="C55" s="5" t="s">
        <v>385</v>
      </c>
      <c r="D55" s="4" t="s">
        <v>23</v>
      </c>
      <c r="E55" s="81" t="s">
        <v>200</v>
      </c>
      <c r="F55" s="4" t="s">
        <v>77</v>
      </c>
      <c r="G55" s="4" t="s">
        <v>144</v>
      </c>
      <c r="H55" s="161">
        <f>200000+100000+60000</f>
        <v>360000</v>
      </c>
      <c r="I55" s="98">
        <v>50000</v>
      </c>
      <c r="J55" s="98">
        <v>15000</v>
      </c>
      <c r="K55" s="88">
        <v>99470</v>
      </c>
      <c r="L55" s="102">
        <v>60000</v>
      </c>
      <c r="N55" s="18"/>
    </row>
    <row r="56" spans="1:14" ht="15.75" customHeight="1">
      <c r="A56" s="47">
        <v>30</v>
      </c>
      <c r="B56" s="28" t="s">
        <v>146</v>
      </c>
      <c r="C56" s="5" t="s">
        <v>385</v>
      </c>
      <c r="D56" s="81" t="s">
        <v>23</v>
      </c>
      <c r="E56" s="81" t="s">
        <v>200</v>
      </c>
      <c r="F56" s="81" t="s">
        <v>77</v>
      </c>
      <c r="G56" s="81" t="s">
        <v>145</v>
      </c>
      <c r="H56" s="98">
        <v>0</v>
      </c>
      <c r="I56" s="98">
        <v>0</v>
      </c>
      <c r="J56" s="98">
        <v>0</v>
      </c>
      <c r="L56" s="102"/>
    </row>
    <row r="57" spans="1:14" s="76" customFormat="1" ht="27" customHeight="1">
      <c r="A57" s="75">
        <v>33</v>
      </c>
      <c r="B57" s="26" t="s">
        <v>149</v>
      </c>
      <c r="C57" s="5" t="s">
        <v>385</v>
      </c>
      <c r="D57" s="81" t="s">
        <v>23</v>
      </c>
      <c r="E57" s="81" t="s">
        <v>200</v>
      </c>
      <c r="F57" s="81" t="s">
        <v>77</v>
      </c>
      <c r="G57" s="81" t="s">
        <v>150</v>
      </c>
      <c r="H57" s="148">
        <f>54167+93400</f>
        <v>147567</v>
      </c>
      <c r="I57" s="98">
        <v>10000</v>
      </c>
      <c r="J57" s="98">
        <v>10000</v>
      </c>
      <c r="K57" s="88">
        <v>45439</v>
      </c>
      <c r="L57" s="106"/>
      <c r="N57" s="85"/>
    </row>
    <row r="58" spans="1:14" ht="27.75" customHeight="1">
      <c r="A58" s="47">
        <v>32</v>
      </c>
      <c r="B58" s="26" t="s">
        <v>151</v>
      </c>
      <c r="C58" s="5" t="s">
        <v>385</v>
      </c>
      <c r="D58" s="81" t="s">
        <v>23</v>
      </c>
      <c r="E58" s="81" t="s">
        <v>200</v>
      </c>
      <c r="F58" s="81" t="s">
        <v>77</v>
      </c>
      <c r="G58" s="81" t="s">
        <v>152</v>
      </c>
      <c r="H58" s="98">
        <v>0</v>
      </c>
      <c r="I58" s="98">
        <v>0</v>
      </c>
      <c r="J58" s="98">
        <v>0</v>
      </c>
      <c r="L58" s="102"/>
    </row>
    <row r="59" spans="1:14" ht="25.5">
      <c r="A59" s="47">
        <f>A52+1</f>
        <v>24</v>
      </c>
      <c r="B59" s="26" t="s">
        <v>140</v>
      </c>
      <c r="C59" s="5" t="s">
        <v>385</v>
      </c>
      <c r="D59" s="4" t="s">
        <v>23</v>
      </c>
      <c r="E59" s="81" t="s">
        <v>200</v>
      </c>
      <c r="F59" s="4" t="s">
        <v>77</v>
      </c>
      <c r="G59" s="4" t="s">
        <v>139</v>
      </c>
      <c r="H59" s="98">
        <v>1000</v>
      </c>
      <c r="I59" s="98">
        <v>0</v>
      </c>
      <c r="J59" s="98">
        <v>1000</v>
      </c>
    </row>
    <row r="60" spans="1:14" ht="76.5">
      <c r="A60" s="47"/>
      <c r="B60" s="31" t="s">
        <v>382</v>
      </c>
      <c r="C60" s="5" t="s">
        <v>385</v>
      </c>
      <c r="D60" s="4"/>
      <c r="E60" s="81" t="s">
        <v>200</v>
      </c>
      <c r="F60" s="4"/>
      <c r="G60" s="4"/>
      <c r="H60" s="98"/>
      <c r="I60" s="98"/>
      <c r="J60" s="98"/>
    </row>
    <row r="61" spans="1:14" ht="13.5">
      <c r="A61" s="47"/>
      <c r="B61" s="31" t="s">
        <v>416</v>
      </c>
      <c r="C61" s="5" t="s">
        <v>385</v>
      </c>
      <c r="D61" s="5" t="s">
        <v>23</v>
      </c>
      <c r="E61" s="81" t="s">
        <v>200</v>
      </c>
      <c r="F61" s="5" t="s">
        <v>417</v>
      </c>
      <c r="G61" s="4"/>
      <c r="H61" s="97">
        <f>H62</f>
        <v>103000</v>
      </c>
      <c r="I61" s="97">
        <f>I62</f>
        <v>128000</v>
      </c>
      <c r="J61" s="97">
        <f>J62</f>
        <v>128000</v>
      </c>
    </row>
    <row r="62" spans="1:14" ht="13.5">
      <c r="A62" s="47"/>
      <c r="B62" s="3" t="s">
        <v>27</v>
      </c>
      <c r="C62" s="4" t="s">
        <v>385</v>
      </c>
      <c r="D62" s="4" t="s">
        <v>23</v>
      </c>
      <c r="E62" s="81" t="s">
        <v>200</v>
      </c>
      <c r="F62" s="4" t="s">
        <v>417</v>
      </c>
      <c r="G62" s="4" t="s">
        <v>26</v>
      </c>
      <c r="H62" s="98">
        <f>128000-25000</f>
        <v>103000</v>
      </c>
      <c r="I62" s="98">
        <v>128000</v>
      </c>
      <c r="J62" s="98">
        <v>128000</v>
      </c>
      <c r="K62" s="88">
        <v>21373.05</v>
      </c>
    </row>
    <row r="63" spans="1:14" ht="13.5">
      <c r="A63" s="47"/>
      <c r="B63" s="31" t="s">
        <v>211</v>
      </c>
      <c r="C63" s="5" t="s">
        <v>385</v>
      </c>
      <c r="D63" s="5" t="s">
        <v>23</v>
      </c>
      <c r="E63" s="5" t="s">
        <v>202</v>
      </c>
      <c r="F63" s="5" t="s">
        <v>220</v>
      </c>
      <c r="G63" s="4"/>
      <c r="H63" s="97">
        <f>H64+H67</f>
        <v>21000</v>
      </c>
      <c r="I63" s="97">
        <f t="shared" ref="I63:J63" si="13">I64+I67</f>
        <v>15000</v>
      </c>
      <c r="J63" s="97">
        <f t="shared" si="13"/>
        <v>15000</v>
      </c>
    </row>
    <row r="64" spans="1:14" ht="13.5">
      <c r="A64" s="47"/>
      <c r="B64" s="1" t="s">
        <v>383</v>
      </c>
      <c r="C64" s="5" t="s">
        <v>385</v>
      </c>
      <c r="D64" s="5" t="s">
        <v>23</v>
      </c>
      <c r="E64" s="5" t="s">
        <v>202</v>
      </c>
      <c r="F64" s="5" t="s">
        <v>386</v>
      </c>
      <c r="G64" s="4"/>
      <c r="H64" s="97">
        <f>H65</f>
        <v>0</v>
      </c>
      <c r="I64" s="97">
        <f t="shared" ref="I64:J65" si="14">I65</f>
        <v>0</v>
      </c>
      <c r="J64" s="97">
        <f t="shared" si="14"/>
        <v>0</v>
      </c>
    </row>
    <row r="65" spans="1:12" ht="38.25">
      <c r="A65" s="47"/>
      <c r="B65" s="63" t="s">
        <v>384</v>
      </c>
      <c r="C65" s="5" t="s">
        <v>385</v>
      </c>
      <c r="D65" s="5" t="s">
        <v>23</v>
      </c>
      <c r="E65" s="5" t="s">
        <v>202</v>
      </c>
      <c r="F65" s="5" t="s">
        <v>387</v>
      </c>
      <c r="G65" s="4"/>
      <c r="H65" s="97">
        <f>H66</f>
        <v>0</v>
      </c>
      <c r="I65" s="97">
        <f t="shared" si="14"/>
        <v>0</v>
      </c>
      <c r="J65" s="97">
        <f t="shared" si="14"/>
        <v>0</v>
      </c>
    </row>
    <row r="66" spans="1:12" ht="25.5">
      <c r="A66" s="47"/>
      <c r="B66" s="21" t="s">
        <v>140</v>
      </c>
      <c r="C66" s="4" t="s">
        <v>385</v>
      </c>
      <c r="D66" s="4" t="s">
        <v>23</v>
      </c>
      <c r="E66" s="4" t="s">
        <v>202</v>
      </c>
      <c r="F66" s="4" t="s">
        <v>387</v>
      </c>
      <c r="G66" s="4" t="s">
        <v>139</v>
      </c>
      <c r="H66" s="98">
        <v>0</v>
      </c>
      <c r="I66" s="98">
        <v>0</v>
      </c>
      <c r="J66" s="98">
        <v>0</v>
      </c>
    </row>
    <row r="67" spans="1:12" ht="13.5" customHeight="1">
      <c r="A67" s="47">
        <v>25</v>
      </c>
      <c r="B67" s="27" t="s">
        <v>156</v>
      </c>
      <c r="C67" s="5" t="s">
        <v>385</v>
      </c>
      <c r="D67" s="5" t="s">
        <v>23</v>
      </c>
      <c r="E67" s="5" t="s">
        <v>202</v>
      </c>
      <c r="F67" s="5" t="s">
        <v>157</v>
      </c>
      <c r="G67" s="4"/>
      <c r="H67" s="97">
        <f>H68+H70+H72</f>
        <v>21000</v>
      </c>
      <c r="I67" s="97">
        <f t="shared" ref="I67:J67" si="15">I68+I70+I72</f>
        <v>15000</v>
      </c>
      <c r="J67" s="97">
        <f t="shared" si="15"/>
        <v>15000</v>
      </c>
    </row>
    <row r="68" spans="1:12" ht="27.75" customHeight="1">
      <c r="A68" s="47"/>
      <c r="B68" s="1" t="s">
        <v>203</v>
      </c>
      <c r="C68" s="5" t="s">
        <v>385</v>
      </c>
      <c r="D68" s="5" t="s">
        <v>23</v>
      </c>
      <c r="E68" s="5" t="s">
        <v>202</v>
      </c>
      <c r="F68" s="5" t="s">
        <v>141</v>
      </c>
      <c r="G68" s="4"/>
      <c r="H68" s="97">
        <f>H69</f>
        <v>0</v>
      </c>
      <c r="I68" s="97">
        <f t="shared" ref="I68:J68" si="16">I69</f>
        <v>0</v>
      </c>
      <c r="J68" s="97">
        <f t="shared" si="16"/>
        <v>0</v>
      </c>
    </row>
    <row r="69" spans="1:12" ht="13.5">
      <c r="A69" s="47">
        <v>26</v>
      </c>
      <c r="B69" s="28" t="s">
        <v>125</v>
      </c>
      <c r="C69" s="5" t="s">
        <v>385</v>
      </c>
      <c r="D69" s="81" t="s">
        <v>23</v>
      </c>
      <c r="E69" s="4" t="s">
        <v>202</v>
      </c>
      <c r="F69" s="81" t="s">
        <v>141</v>
      </c>
      <c r="G69" s="81" t="s">
        <v>124</v>
      </c>
      <c r="H69" s="98">
        <v>0</v>
      </c>
      <c r="I69" s="98">
        <v>0</v>
      </c>
      <c r="J69" s="98">
        <v>0</v>
      </c>
      <c r="L69" s="102"/>
    </row>
    <row r="70" spans="1:12" ht="15" customHeight="1">
      <c r="A70" s="47"/>
      <c r="B70" s="46" t="s">
        <v>204</v>
      </c>
      <c r="C70" s="5" t="s">
        <v>385</v>
      </c>
      <c r="D70" s="80" t="s">
        <v>23</v>
      </c>
      <c r="E70" s="80" t="s">
        <v>202</v>
      </c>
      <c r="F70" s="80" t="s">
        <v>85</v>
      </c>
      <c r="G70" s="81"/>
      <c r="H70" s="97">
        <f>H71</f>
        <v>15000</v>
      </c>
      <c r="I70" s="98">
        <f t="shared" ref="I70:J70" si="17">I71</f>
        <v>15000</v>
      </c>
      <c r="J70" s="98">
        <f t="shared" si="17"/>
        <v>15000</v>
      </c>
    </row>
    <row r="71" spans="1:12" ht="13.5">
      <c r="A71" s="47">
        <v>27</v>
      </c>
      <c r="B71" s="28" t="s">
        <v>125</v>
      </c>
      <c r="C71" s="5" t="s">
        <v>385</v>
      </c>
      <c r="D71" s="4" t="s">
        <v>23</v>
      </c>
      <c r="E71" s="81" t="s">
        <v>202</v>
      </c>
      <c r="F71" s="4" t="s">
        <v>85</v>
      </c>
      <c r="G71" s="4" t="s">
        <v>124</v>
      </c>
      <c r="H71" s="98">
        <v>15000</v>
      </c>
      <c r="I71" s="98">
        <v>15000</v>
      </c>
      <c r="J71" s="98">
        <v>15000</v>
      </c>
      <c r="K71" s="99">
        <v>5529</v>
      </c>
      <c r="L71" s="100"/>
    </row>
    <row r="72" spans="1:12" ht="13.5" customHeight="1">
      <c r="A72" s="47"/>
      <c r="B72" s="1" t="s">
        <v>205</v>
      </c>
      <c r="C72" s="5" t="s">
        <v>385</v>
      </c>
      <c r="D72" s="80" t="s">
        <v>23</v>
      </c>
      <c r="E72" s="80" t="s">
        <v>202</v>
      </c>
      <c r="F72" s="80" t="s">
        <v>107</v>
      </c>
      <c r="G72" s="4"/>
      <c r="H72" s="97">
        <f>H73+H74+H75</f>
        <v>6000</v>
      </c>
      <c r="I72" s="97">
        <f t="shared" ref="I72:J72" si="18">I73+I74+I75</f>
        <v>0</v>
      </c>
      <c r="J72" s="97">
        <f t="shared" si="18"/>
        <v>0</v>
      </c>
      <c r="K72" s="107"/>
      <c r="L72" s="110"/>
    </row>
    <row r="73" spans="1:12" ht="25.5">
      <c r="A73" s="47">
        <f>A71+1</f>
        <v>28</v>
      </c>
      <c r="B73" s="26" t="s">
        <v>127</v>
      </c>
      <c r="C73" s="5" t="s">
        <v>385</v>
      </c>
      <c r="D73" s="4" t="s">
        <v>23</v>
      </c>
      <c r="E73" s="81" t="s">
        <v>202</v>
      </c>
      <c r="F73" s="4" t="s">
        <v>107</v>
      </c>
      <c r="G73" s="4" t="s">
        <v>126</v>
      </c>
      <c r="H73" s="98">
        <v>2000</v>
      </c>
      <c r="I73" s="98">
        <v>0</v>
      </c>
      <c r="J73" s="98">
        <v>0</v>
      </c>
      <c r="L73" s="102"/>
    </row>
    <row r="74" spans="1:12" ht="25.5">
      <c r="A74" s="47">
        <v>29</v>
      </c>
      <c r="B74" s="29" t="s">
        <v>143</v>
      </c>
      <c r="C74" s="5" t="s">
        <v>385</v>
      </c>
      <c r="D74" s="4" t="s">
        <v>23</v>
      </c>
      <c r="E74" s="81" t="s">
        <v>202</v>
      </c>
      <c r="F74" s="4" t="s">
        <v>107</v>
      </c>
      <c r="G74" s="4" t="s">
        <v>142</v>
      </c>
      <c r="H74" s="98">
        <v>1000</v>
      </c>
      <c r="I74" s="98">
        <v>0</v>
      </c>
      <c r="J74" s="98">
        <v>0</v>
      </c>
      <c r="K74" s="111"/>
    </row>
    <row r="75" spans="1:12" ht="20.25" customHeight="1">
      <c r="A75" s="47">
        <v>30</v>
      </c>
      <c r="B75" s="3" t="s">
        <v>161</v>
      </c>
      <c r="C75" s="5" t="s">
        <v>385</v>
      </c>
      <c r="D75" s="4" t="s">
        <v>23</v>
      </c>
      <c r="E75" s="81" t="s">
        <v>202</v>
      </c>
      <c r="F75" s="4" t="s">
        <v>107</v>
      </c>
      <c r="G75" s="4" t="s">
        <v>160</v>
      </c>
      <c r="H75" s="98">
        <v>3000</v>
      </c>
      <c r="I75" s="98">
        <v>0</v>
      </c>
      <c r="J75" s="98">
        <v>0</v>
      </c>
      <c r="K75" s="88">
        <v>2092</v>
      </c>
      <c r="L75" s="106"/>
    </row>
    <row r="76" spans="1:12" ht="39.75" customHeight="1">
      <c r="A76" s="47">
        <v>34</v>
      </c>
      <c r="B76" s="1" t="s">
        <v>74</v>
      </c>
      <c r="C76" s="5" t="s">
        <v>385</v>
      </c>
      <c r="D76" s="5" t="s">
        <v>75</v>
      </c>
      <c r="E76" s="5" t="s">
        <v>43</v>
      </c>
      <c r="F76" s="5" t="s">
        <v>43</v>
      </c>
      <c r="G76" s="5" t="s">
        <v>43</v>
      </c>
      <c r="H76" s="97">
        <f>H77</f>
        <v>1071028</v>
      </c>
      <c r="I76" s="97">
        <f t="shared" ref="I76:J77" si="19">I77</f>
        <v>1018103</v>
      </c>
      <c r="J76" s="97">
        <f t="shared" si="19"/>
        <v>147553</v>
      </c>
    </row>
    <row r="77" spans="1:12" ht="21" customHeight="1">
      <c r="A77" s="47"/>
      <c r="B77" s="22" t="s">
        <v>159</v>
      </c>
      <c r="C77" s="5" t="s">
        <v>385</v>
      </c>
      <c r="D77" s="5" t="s">
        <v>75</v>
      </c>
      <c r="E77" s="80" t="s">
        <v>120</v>
      </c>
      <c r="F77" s="5"/>
      <c r="G77" s="5"/>
      <c r="H77" s="97">
        <f>H78</f>
        <v>1071028</v>
      </c>
      <c r="I77" s="97">
        <f t="shared" si="19"/>
        <v>1018103</v>
      </c>
      <c r="J77" s="97">
        <f t="shared" si="19"/>
        <v>147553</v>
      </c>
    </row>
    <row r="78" spans="1:12" ht="29.25" customHeight="1">
      <c r="A78" s="47"/>
      <c r="B78" s="22" t="s">
        <v>206</v>
      </c>
      <c r="C78" s="5" t="s">
        <v>385</v>
      </c>
      <c r="D78" s="5" t="s">
        <v>75</v>
      </c>
      <c r="E78" s="5" t="s">
        <v>213</v>
      </c>
      <c r="F78" s="5"/>
      <c r="G78" s="5"/>
      <c r="H78" s="97">
        <f>H79+H83</f>
        <v>1071028</v>
      </c>
      <c r="I78" s="97">
        <f t="shared" ref="I78:J78" si="20">I79+I83</f>
        <v>1018103</v>
      </c>
      <c r="J78" s="97">
        <f t="shared" si="20"/>
        <v>147553</v>
      </c>
    </row>
    <row r="79" spans="1:12" ht="31.5" customHeight="1">
      <c r="A79" s="47"/>
      <c r="B79" s="22" t="s">
        <v>207</v>
      </c>
      <c r="C79" s="5" t="s">
        <v>385</v>
      </c>
      <c r="D79" s="5" t="s">
        <v>75</v>
      </c>
      <c r="E79" s="5" t="s">
        <v>214</v>
      </c>
      <c r="F79" s="5"/>
      <c r="G79" s="5"/>
      <c r="H79" s="97">
        <f>H80</f>
        <v>147553</v>
      </c>
      <c r="I79" s="97">
        <f t="shared" ref="I79:J81" si="21">I80</f>
        <v>147553</v>
      </c>
      <c r="J79" s="97">
        <f t="shared" si="21"/>
        <v>147553</v>
      </c>
    </row>
    <row r="80" spans="1:12" ht="19.5" customHeight="1">
      <c r="A80" s="47"/>
      <c r="B80" s="22" t="s">
        <v>208</v>
      </c>
      <c r="C80" s="5" t="s">
        <v>385</v>
      </c>
      <c r="D80" s="5" t="s">
        <v>75</v>
      </c>
      <c r="E80" s="5" t="s">
        <v>214</v>
      </c>
      <c r="F80" s="5" t="s">
        <v>216</v>
      </c>
      <c r="G80" s="5"/>
      <c r="H80" s="97">
        <f>H81</f>
        <v>147553</v>
      </c>
      <c r="I80" s="97">
        <f t="shared" si="21"/>
        <v>147553</v>
      </c>
      <c r="J80" s="97">
        <f t="shared" si="21"/>
        <v>147553</v>
      </c>
    </row>
    <row r="81" spans="1:14" ht="22.5" customHeight="1">
      <c r="A81" s="47"/>
      <c r="B81" s="22" t="s">
        <v>209</v>
      </c>
      <c r="C81" s="5" t="s">
        <v>385</v>
      </c>
      <c r="D81" s="5" t="s">
        <v>75</v>
      </c>
      <c r="E81" s="5" t="s">
        <v>214</v>
      </c>
      <c r="F81" s="5" t="s">
        <v>78</v>
      </c>
      <c r="G81" s="5"/>
      <c r="H81" s="97">
        <f>H82</f>
        <v>147553</v>
      </c>
      <c r="I81" s="97">
        <f t="shared" si="21"/>
        <v>147553</v>
      </c>
      <c r="J81" s="97">
        <f t="shared" si="21"/>
        <v>147553</v>
      </c>
    </row>
    <row r="82" spans="1:14" ht="27" customHeight="1">
      <c r="A82" s="47"/>
      <c r="B82" s="3" t="s">
        <v>210</v>
      </c>
      <c r="C82" s="5" t="s">
        <v>385</v>
      </c>
      <c r="D82" s="5" t="s">
        <v>75</v>
      </c>
      <c r="E82" s="4" t="s">
        <v>214</v>
      </c>
      <c r="F82" s="4" t="s">
        <v>78</v>
      </c>
      <c r="G82" s="4" t="s">
        <v>86</v>
      </c>
      <c r="H82" s="98">
        <v>147553</v>
      </c>
      <c r="I82" s="98">
        <v>147553</v>
      </c>
      <c r="J82" s="98">
        <v>147553</v>
      </c>
      <c r="K82" s="88">
        <v>61480.4</v>
      </c>
      <c r="L82" s="102"/>
    </row>
    <row r="83" spans="1:14" ht="29.25" customHeight="1">
      <c r="A83" s="47"/>
      <c r="B83" s="22" t="s">
        <v>212</v>
      </c>
      <c r="C83" s="5" t="s">
        <v>385</v>
      </c>
      <c r="D83" s="5" t="s">
        <v>75</v>
      </c>
      <c r="E83" s="5" t="s">
        <v>215</v>
      </c>
      <c r="F83" s="5"/>
      <c r="G83" s="5"/>
      <c r="H83" s="97">
        <f>H84</f>
        <v>923475</v>
      </c>
      <c r="I83" s="97">
        <f t="shared" ref="I83:J85" si="22">I84</f>
        <v>870550</v>
      </c>
      <c r="J83" s="97">
        <f t="shared" si="22"/>
        <v>0</v>
      </c>
    </row>
    <row r="84" spans="1:14" ht="18.75" customHeight="1">
      <c r="A84" s="47"/>
      <c r="B84" s="22" t="s">
        <v>208</v>
      </c>
      <c r="C84" s="5" t="s">
        <v>385</v>
      </c>
      <c r="D84" s="5" t="s">
        <v>75</v>
      </c>
      <c r="E84" s="5" t="s">
        <v>215</v>
      </c>
      <c r="F84" s="5" t="s">
        <v>216</v>
      </c>
      <c r="G84" s="5"/>
      <c r="H84" s="97">
        <f>H85</f>
        <v>923475</v>
      </c>
      <c r="I84" s="97">
        <f t="shared" si="22"/>
        <v>870550</v>
      </c>
      <c r="J84" s="97">
        <f t="shared" si="22"/>
        <v>0</v>
      </c>
    </row>
    <row r="85" spans="1:14" ht="18.75" customHeight="1">
      <c r="A85" s="47"/>
      <c r="B85" s="22" t="s">
        <v>209</v>
      </c>
      <c r="C85" s="5" t="s">
        <v>385</v>
      </c>
      <c r="D85" s="5" t="s">
        <v>75</v>
      </c>
      <c r="E85" s="5" t="s">
        <v>215</v>
      </c>
      <c r="F85" s="5" t="s">
        <v>78</v>
      </c>
      <c r="G85" s="5"/>
      <c r="H85" s="97">
        <f>H86</f>
        <v>923475</v>
      </c>
      <c r="I85" s="97">
        <f t="shared" si="22"/>
        <v>870550</v>
      </c>
      <c r="J85" s="97">
        <f t="shared" si="22"/>
        <v>0</v>
      </c>
    </row>
    <row r="86" spans="1:14" ht="30" customHeight="1">
      <c r="A86" s="47">
        <f>A76+1</f>
        <v>35</v>
      </c>
      <c r="B86" s="3" t="s">
        <v>210</v>
      </c>
      <c r="C86" s="5" t="s">
        <v>385</v>
      </c>
      <c r="D86" s="4" t="s">
        <v>75</v>
      </c>
      <c r="E86" s="4" t="s">
        <v>215</v>
      </c>
      <c r="F86" s="4" t="s">
        <v>78</v>
      </c>
      <c r="G86" s="4" t="s">
        <v>86</v>
      </c>
      <c r="H86" s="148">
        <f>870550+52925</f>
        <v>923475</v>
      </c>
      <c r="I86" s="148">
        <v>870550</v>
      </c>
      <c r="J86" s="148">
        <v>0</v>
      </c>
      <c r="K86" s="99">
        <v>384781.25</v>
      </c>
      <c r="L86" s="100"/>
      <c r="N86" s="18"/>
    </row>
    <row r="87" spans="1:14" ht="16.5" customHeight="1">
      <c r="A87" s="47">
        <f t="shared" si="6"/>
        <v>36</v>
      </c>
      <c r="B87" s="1" t="s">
        <v>112</v>
      </c>
      <c r="C87" s="5" t="s">
        <v>385</v>
      </c>
      <c r="D87" s="5" t="s">
        <v>114</v>
      </c>
      <c r="E87" s="5" t="s">
        <v>113</v>
      </c>
      <c r="F87" s="5"/>
      <c r="G87" s="5"/>
      <c r="H87" s="97"/>
      <c r="I87" s="97"/>
      <c r="J87" s="97"/>
    </row>
    <row r="88" spans="1:14" ht="29.25" customHeight="1">
      <c r="A88" s="47">
        <f t="shared" si="6"/>
        <v>37</v>
      </c>
      <c r="B88" s="3" t="s">
        <v>435</v>
      </c>
      <c r="C88" s="5" t="s">
        <v>385</v>
      </c>
      <c r="D88" s="4" t="s">
        <v>114</v>
      </c>
      <c r="E88" s="4" t="s">
        <v>109</v>
      </c>
      <c r="F88" s="4" t="s">
        <v>111</v>
      </c>
      <c r="G88" s="4" t="s">
        <v>31</v>
      </c>
      <c r="H88" s="98"/>
      <c r="I88" s="98"/>
      <c r="J88" s="98"/>
    </row>
    <row r="89" spans="1:14" ht="32.25" customHeight="1">
      <c r="A89" s="47">
        <v>21</v>
      </c>
      <c r="B89" s="3" t="s">
        <v>490</v>
      </c>
      <c r="C89" s="5" t="s">
        <v>385</v>
      </c>
      <c r="D89" s="4" t="s">
        <v>114</v>
      </c>
      <c r="E89" s="4" t="s">
        <v>110</v>
      </c>
      <c r="F89" s="4" t="s">
        <v>111</v>
      </c>
      <c r="G89" s="4" t="s">
        <v>31</v>
      </c>
      <c r="H89" s="98"/>
      <c r="I89" s="98"/>
      <c r="J89" s="98"/>
    </row>
    <row r="90" spans="1:14" s="17" customFormat="1" ht="18.75" customHeight="1">
      <c r="A90" s="47"/>
      <c r="B90" s="1" t="s">
        <v>434</v>
      </c>
      <c r="C90" s="5" t="s">
        <v>385</v>
      </c>
      <c r="D90" s="5" t="s">
        <v>114</v>
      </c>
      <c r="E90" s="5"/>
      <c r="F90" s="5"/>
      <c r="G90" s="5"/>
      <c r="H90" s="97">
        <f>H96+H91</f>
        <v>0</v>
      </c>
      <c r="I90" s="97"/>
      <c r="J90" s="97"/>
      <c r="K90" s="113"/>
      <c r="L90" s="114"/>
      <c r="M90" s="71"/>
    </row>
    <row r="91" spans="1:14" s="17" customFormat="1" ht="27.75" customHeight="1">
      <c r="A91" s="47"/>
      <c r="B91" s="1" t="s">
        <v>435</v>
      </c>
      <c r="C91" s="5" t="s">
        <v>385</v>
      </c>
      <c r="D91" s="5" t="s">
        <v>114</v>
      </c>
      <c r="E91" s="5" t="s">
        <v>440</v>
      </c>
      <c r="F91" s="5"/>
      <c r="G91" s="5"/>
      <c r="H91" s="97">
        <f>H92</f>
        <v>0</v>
      </c>
      <c r="I91" s="97"/>
      <c r="J91" s="97"/>
      <c r="K91" s="113"/>
      <c r="L91" s="114"/>
      <c r="M91" s="71"/>
    </row>
    <row r="92" spans="1:14" ht="67.5" customHeight="1">
      <c r="A92" s="47"/>
      <c r="B92" s="3" t="s">
        <v>436</v>
      </c>
      <c r="C92" s="5" t="s">
        <v>385</v>
      </c>
      <c r="D92" s="4" t="s">
        <v>114</v>
      </c>
      <c r="E92" s="4" t="s">
        <v>440</v>
      </c>
      <c r="F92" s="4"/>
      <c r="G92" s="4"/>
      <c r="H92" s="98">
        <f>H93</f>
        <v>0</v>
      </c>
      <c r="I92" s="98"/>
      <c r="J92" s="98"/>
    </row>
    <row r="93" spans="1:14" s="17" customFormat="1" ht="18.75" customHeight="1">
      <c r="A93" s="47"/>
      <c r="B93" s="1" t="s">
        <v>211</v>
      </c>
      <c r="C93" s="5" t="s">
        <v>385</v>
      </c>
      <c r="D93" s="5" t="s">
        <v>114</v>
      </c>
      <c r="E93" s="5" t="s">
        <v>440</v>
      </c>
      <c r="F93" s="5" t="s">
        <v>220</v>
      </c>
      <c r="G93" s="5"/>
      <c r="H93" s="97">
        <f>H94</f>
        <v>0</v>
      </c>
      <c r="I93" s="97"/>
      <c r="J93" s="97"/>
      <c r="K93" s="113"/>
      <c r="L93" s="114"/>
      <c r="M93" s="71"/>
    </row>
    <row r="94" spans="1:14" ht="18.75" customHeight="1">
      <c r="A94" s="47"/>
      <c r="B94" s="3" t="s">
        <v>437</v>
      </c>
      <c r="C94" s="5" t="s">
        <v>385</v>
      </c>
      <c r="D94" s="4" t="s">
        <v>114</v>
      </c>
      <c r="E94" s="4" t="s">
        <v>440</v>
      </c>
      <c r="F94" s="4" t="s">
        <v>111</v>
      </c>
      <c r="G94" s="4"/>
      <c r="H94" s="98">
        <f>H95</f>
        <v>0</v>
      </c>
      <c r="I94" s="98"/>
      <c r="J94" s="98"/>
    </row>
    <row r="95" spans="1:14" ht="18.75" customHeight="1">
      <c r="A95" s="47"/>
      <c r="B95" s="3" t="s">
        <v>438</v>
      </c>
      <c r="C95" s="5" t="s">
        <v>385</v>
      </c>
      <c r="D95" s="4" t="s">
        <v>114</v>
      </c>
      <c r="E95" s="4" t="s">
        <v>440</v>
      </c>
      <c r="F95" s="4" t="s">
        <v>111</v>
      </c>
      <c r="G95" s="4" t="s">
        <v>160</v>
      </c>
      <c r="H95" s="98">
        <v>0</v>
      </c>
      <c r="I95" s="98"/>
      <c r="J95" s="98"/>
    </row>
    <row r="96" spans="1:14" s="17" customFormat="1" ht="28.5" customHeight="1">
      <c r="A96" s="47"/>
      <c r="B96" s="1" t="s">
        <v>439</v>
      </c>
      <c r="C96" s="5" t="s">
        <v>385</v>
      </c>
      <c r="D96" s="5" t="s">
        <v>114</v>
      </c>
      <c r="E96" s="5" t="s">
        <v>441</v>
      </c>
      <c r="F96" s="5"/>
      <c r="G96" s="5"/>
      <c r="H96" s="97">
        <f>H97</f>
        <v>0</v>
      </c>
      <c r="I96" s="97"/>
      <c r="J96" s="97"/>
      <c r="K96" s="113"/>
      <c r="L96" s="114"/>
      <c r="M96" s="71"/>
    </row>
    <row r="97" spans="1:13" ht="68.25" customHeight="1">
      <c r="A97" s="47"/>
      <c r="B97" s="3" t="s">
        <v>436</v>
      </c>
      <c r="C97" s="5" t="s">
        <v>385</v>
      </c>
      <c r="D97" s="4" t="s">
        <v>114</v>
      </c>
      <c r="E97" s="4" t="s">
        <v>441</v>
      </c>
      <c r="F97" s="4"/>
      <c r="G97" s="4"/>
      <c r="H97" s="98">
        <f>H98</f>
        <v>0</v>
      </c>
      <c r="I97" s="98"/>
      <c r="J97" s="98"/>
    </row>
    <row r="98" spans="1:13" s="17" customFormat="1" ht="27" customHeight="1">
      <c r="A98" s="47"/>
      <c r="B98" s="1" t="s">
        <v>211</v>
      </c>
      <c r="C98" s="5" t="s">
        <v>385</v>
      </c>
      <c r="D98" s="5" t="s">
        <v>114</v>
      </c>
      <c r="E98" s="5" t="s">
        <v>441</v>
      </c>
      <c r="F98" s="5" t="s">
        <v>220</v>
      </c>
      <c r="G98" s="5"/>
      <c r="H98" s="97">
        <f>H99</f>
        <v>0</v>
      </c>
      <c r="I98" s="97"/>
      <c r="J98" s="97"/>
      <c r="K98" s="113"/>
      <c r="L98" s="114"/>
      <c r="M98" s="71"/>
    </row>
    <row r="99" spans="1:13" ht="18.75" customHeight="1">
      <c r="A99" s="47"/>
      <c r="B99" s="3" t="s">
        <v>437</v>
      </c>
      <c r="C99" s="5" t="s">
        <v>385</v>
      </c>
      <c r="D99" s="4" t="s">
        <v>114</v>
      </c>
      <c r="E99" s="4" t="s">
        <v>441</v>
      </c>
      <c r="F99" s="4" t="s">
        <v>111</v>
      </c>
      <c r="G99" s="4"/>
      <c r="H99" s="98">
        <f>H100</f>
        <v>0</v>
      </c>
      <c r="I99" s="98"/>
      <c r="J99" s="98"/>
    </row>
    <row r="100" spans="1:13" ht="18.75" customHeight="1">
      <c r="A100" s="47"/>
      <c r="B100" s="3" t="s">
        <v>438</v>
      </c>
      <c r="C100" s="5" t="s">
        <v>385</v>
      </c>
      <c r="D100" s="4" t="s">
        <v>114</v>
      </c>
      <c r="E100" s="4" t="s">
        <v>441</v>
      </c>
      <c r="F100" s="4" t="s">
        <v>111</v>
      </c>
      <c r="G100" s="4" t="s">
        <v>160</v>
      </c>
      <c r="H100" s="98">
        <v>0</v>
      </c>
      <c r="I100" s="98"/>
      <c r="J100" s="98"/>
    </row>
    <row r="101" spans="1:13" ht="13.5">
      <c r="A101" s="47">
        <v>36</v>
      </c>
      <c r="B101" s="1" t="s">
        <v>34</v>
      </c>
      <c r="C101" s="5" t="s">
        <v>385</v>
      </c>
      <c r="D101" s="5" t="s">
        <v>68</v>
      </c>
      <c r="E101" s="5"/>
      <c r="F101" s="5" t="s">
        <v>16</v>
      </c>
      <c r="G101" s="5" t="s">
        <v>16</v>
      </c>
      <c r="H101" s="97">
        <f>H102</f>
        <v>7000</v>
      </c>
      <c r="I101" s="97">
        <f t="shared" ref="I101:J105" si="23">I102</f>
        <v>7000</v>
      </c>
      <c r="J101" s="97">
        <f t="shared" si="23"/>
        <v>7000</v>
      </c>
    </row>
    <row r="102" spans="1:13" ht="14.25" customHeight="1">
      <c r="A102" s="47"/>
      <c r="B102" s="22" t="s">
        <v>159</v>
      </c>
      <c r="C102" s="5" t="s">
        <v>385</v>
      </c>
      <c r="D102" s="5" t="s">
        <v>68</v>
      </c>
      <c r="E102" s="80" t="s">
        <v>120</v>
      </c>
      <c r="F102" s="5"/>
      <c r="G102" s="5"/>
      <c r="H102" s="97">
        <f>H103</f>
        <v>7000</v>
      </c>
      <c r="I102" s="97">
        <f t="shared" si="23"/>
        <v>7000</v>
      </c>
      <c r="J102" s="97">
        <f t="shared" si="23"/>
        <v>7000</v>
      </c>
    </row>
    <row r="103" spans="1:13" ht="25.5">
      <c r="A103" s="47"/>
      <c r="B103" s="55" t="s">
        <v>217</v>
      </c>
      <c r="C103" s="5" t="s">
        <v>385</v>
      </c>
      <c r="D103" s="80" t="s">
        <v>68</v>
      </c>
      <c r="E103" s="80" t="s">
        <v>219</v>
      </c>
      <c r="F103" s="5"/>
      <c r="G103" s="5"/>
      <c r="H103" s="97">
        <f>H104</f>
        <v>7000</v>
      </c>
      <c r="I103" s="97">
        <f t="shared" si="23"/>
        <v>7000</v>
      </c>
      <c r="J103" s="97">
        <f t="shared" si="23"/>
        <v>7000</v>
      </c>
    </row>
    <row r="104" spans="1:13" ht="13.5">
      <c r="A104" s="47"/>
      <c r="B104" s="55" t="s">
        <v>211</v>
      </c>
      <c r="C104" s="5" t="s">
        <v>385</v>
      </c>
      <c r="D104" s="5" t="s">
        <v>68</v>
      </c>
      <c r="E104" s="80" t="s">
        <v>219</v>
      </c>
      <c r="F104" s="5" t="s">
        <v>220</v>
      </c>
      <c r="G104" s="5"/>
      <c r="H104" s="97">
        <f>H105</f>
        <v>7000</v>
      </c>
      <c r="I104" s="97">
        <f t="shared" si="23"/>
        <v>7000</v>
      </c>
      <c r="J104" s="97">
        <f t="shared" si="23"/>
        <v>7000</v>
      </c>
    </row>
    <row r="105" spans="1:13" ht="13.5">
      <c r="A105" s="47"/>
      <c r="B105" s="53" t="s">
        <v>218</v>
      </c>
      <c r="C105" s="5" t="s">
        <v>385</v>
      </c>
      <c r="D105" s="4" t="s">
        <v>68</v>
      </c>
      <c r="E105" s="81" t="s">
        <v>219</v>
      </c>
      <c r="F105" s="4" t="s">
        <v>79</v>
      </c>
      <c r="G105" s="5"/>
      <c r="H105" s="97">
        <f>H106</f>
        <v>7000</v>
      </c>
      <c r="I105" s="97">
        <f t="shared" si="23"/>
        <v>7000</v>
      </c>
      <c r="J105" s="97">
        <f t="shared" si="23"/>
        <v>7000</v>
      </c>
    </row>
    <row r="106" spans="1:13" ht="13.5">
      <c r="A106" s="47">
        <f>A101+1</f>
        <v>37</v>
      </c>
      <c r="B106" s="26" t="s">
        <v>460</v>
      </c>
      <c r="C106" s="5" t="s">
        <v>385</v>
      </c>
      <c r="D106" s="4" t="s">
        <v>68</v>
      </c>
      <c r="E106" s="81" t="s">
        <v>219</v>
      </c>
      <c r="F106" s="4" t="s">
        <v>79</v>
      </c>
      <c r="G106" s="4" t="s">
        <v>459</v>
      </c>
      <c r="H106" s="98">
        <v>7000</v>
      </c>
      <c r="I106" s="98">
        <v>7000</v>
      </c>
      <c r="J106" s="98">
        <v>7000</v>
      </c>
    </row>
    <row r="107" spans="1:13" ht="26.25" customHeight="1">
      <c r="A107" s="47">
        <f t="shared" si="6"/>
        <v>38</v>
      </c>
      <c r="B107" s="33" t="s">
        <v>101</v>
      </c>
      <c r="C107" s="5" t="s">
        <v>385</v>
      </c>
      <c r="D107" s="5" t="s">
        <v>102</v>
      </c>
      <c r="E107" s="5" t="s">
        <v>43</v>
      </c>
      <c r="F107" s="5" t="s">
        <v>43</v>
      </c>
      <c r="G107" s="5"/>
      <c r="H107" s="97">
        <f>H108+H115</f>
        <v>200700</v>
      </c>
      <c r="I107" s="97">
        <f t="shared" ref="I107:J107" si="24">I108+I115</f>
        <v>700</v>
      </c>
      <c r="J107" s="97">
        <f t="shared" si="24"/>
        <v>700</v>
      </c>
    </row>
    <row r="108" spans="1:13" ht="13.5">
      <c r="A108" s="47">
        <v>39</v>
      </c>
      <c r="B108" s="1" t="s">
        <v>159</v>
      </c>
      <c r="C108" s="5" t="s">
        <v>385</v>
      </c>
      <c r="D108" s="5" t="s">
        <v>102</v>
      </c>
      <c r="E108" s="5" t="s">
        <v>173</v>
      </c>
      <c r="F108" s="5"/>
      <c r="G108" s="5"/>
      <c r="H108" s="97">
        <f>H109</f>
        <v>700</v>
      </c>
      <c r="I108" s="97">
        <f t="shared" ref="I108:J112" si="25">I109</f>
        <v>700</v>
      </c>
      <c r="J108" s="97">
        <f t="shared" si="25"/>
        <v>700</v>
      </c>
    </row>
    <row r="109" spans="1:13" ht="89.25">
      <c r="A109" s="47">
        <v>40</v>
      </c>
      <c r="B109" s="34" t="s">
        <v>172</v>
      </c>
      <c r="C109" s="5" t="s">
        <v>385</v>
      </c>
      <c r="D109" s="5" t="s">
        <v>102</v>
      </c>
      <c r="E109" s="4" t="s">
        <v>404</v>
      </c>
      <c r="F109" s="5"/>
      <c r="G109" s="5"/>
      <c r="H109" s="97">
        <f>H110</f>
        <v>700</v>
      </c>
      <c r="I109" s="97">
        <f t="shared" si="25"/>
        <v>700</v>
      </c>
      <c r="J109" s="97">
        <f t="shared" si="25"/>
        <v>700</v>
      </c>
    </row>
    <row r="110" spans="1:13" ht="25.5">
      <c r="A110" s="47">
        <v>41</v>
      </c>
      <c r="B110" s="32" t="s">
        <v>167</v>
      </c>
      <c r="C110" s="5" t="s">
        <v>385</v>
      </c>
      <c r="D110" s="5" t="s">
        <v>102</v>
      </c>
      <c r="E110" s="4" t="s">
        <v>406</v>
      </c>
      <c r="F110" s="5" t="s">
        <v>164</v>
      </c>
      <c r="G110" s="5"/>
      <c r="H110" s="97">
        <f>H111</f>
        <v>700</v>
      </c>
      <c r="I110" s="97">
        <f t="shared" si="25"/>
        <v>700</v>
      </c>
      <c r="J110" s="97">
        <f t="shared" si="25"/>
        <v>700</v>
      </c>
    </row>
    <row r="111" spans="1:13" ht="25.5">
      <c r="A111" s="47">
        <v>42</v>
      </c>
      <c r="B111" s="32" t="s">
        <v>166</v>
      </c>
      <c r="C111" s="5" t="s">
        <v>385</v>
      </c>
      <c r="D111" s="5" t="s">
        <v>102</v>
      </c>
      <c r="E111" s="4" t="s">
        <v>405</v>
      </c>
      <c r="F111" s="5" t="s">
        <v>165</v>
      </c>
      <c r="G111" s="5"/>
      <c r="H111" s="97">
        <f>H112</f>
        <v>700</v>
      </c>
      <c r="I111" s="97">
        <f t="shared" si="25"/>
        <v>700</v>
      </c>
      <c r="J111" s="97">
        <f t="shared" si="25"/>
        <v>700</v>
      </c>
    </row>
    <row r="112" spans="1:13" ht="13.5">
      <c r="A112" s="47">
        <v>43</v>
      </c>
      <c r="B112" s="22" t="s">
        <v>123</v>
      </c>
      <c r="C112" s="5" t="s">
        <v>385</v>
      </c>
      <c r="D112" s="5" t="s">
        <v>102</v>
      </c>
      <c r="E112" s="4" t="s">
        <v>405</v>
      </c>
      <c r="F112" s="5" t="s">
        <v>77</v>
      </c>
      <c r="G112" s="5"/>
      <c r="H112" s="97">
        <f>H113</f>
        <v>700</v>
      </c>
      <c r="I112" s="97">
        <f t="shared" si="25"/>
        <v>700</v>
      </c>
      <c r="J112" s="97">
        <f t="shared" si="25"/>
        <v>700</v>
      </c>
    </row>
    <row r="113" spans="1:14" ht="25.5">
      <c r="A113" s="47">
        <v>44</v>
      </c>
      <c r="B113" s="21" t="s">
        <v>149</v>
      </c>
      <c r="C113" s="5" t="s">
        <v>385</v>
      </c>
      <c r="D113" s="4" t="s">
        <v>102</v>
      </c>
      <c r="E113" s="4" t="s">
        <v>405</v>
      </c>
      <c r="F113" s="4" t="s">
        <v>77</v>
      </c>
      <c r="G113" s="4" t="s">
        <v>150</v>
      </c>
      <c r="H113" s="98">
        <v>700</v>
      </c>
      <c r="I113" s="98">
        <v>700</v>
      </c>
      <c r="J113" s="98">
        <v>700</v>
      </c>
    </row>
    <row r="114" spans="1:14" ht="25.5">
      <c r="A114" s="47">
        <v>45</v>
      </c>
      <c r="B114" s="55" t="s">
        <v>180</v>
      </c>
      <c r="C114" s="5" t="s">
        <v>385</v>
      </c>
      <c r="D114" s="5" t="s">
        <v>102</v>
      </c>
      <c r="E114" s="5" t="s">
        <v>196</v>
      </c>
      <c r="F114" s="5"/>
      <c r="G114" s="5"/>
      <c r="H114" s="97">
        <f t="shared" ref="H114:H120" si="26">H115</f>
        <v>200000</v>
      </c>
      <c r="I114" s="97">
        <f t="shared" ref="I114:J120" si="27">I115</f>
        <v>0</v>
      </c>
      <c r="J114" s="97">
        <f t="shared" si="27"/>
        <v>0</v>
      </c>
    </row>
    <row r="115" spans="1:14" ht="25.5">
      <c r="A115" s="47"/>
      <c r="B115" s="6" t="s">
        <v>221</v>
      </c>
      <c r="C115" s="5" t="s">
        <v>385</v>
      </c>
      <c r="D115" s="5" t="s">
        <v>102</v>
      </c>
      <c r="E115" s="5" t="s">
        <v>222</v>
      </c>
      <c r="F115" s="5"/>
      <c r="G115" s="5"/>
      <c r="H115" s="97">
        <f t="shared" si="26"/>
        <v>200000</v>
      </c>
      <c r="I115" s="97">
        <f t="shared" si="27"/>
        <v>0</v>
      </c>
      <c r="J115" s="97">
        <f t="shared" si="27"/>
        <v>0</v>
      </c>
    </row>
    <row r="116" spans="1:14" ht="13.5">
      <c r="A116" s="47">
        <v>46</v>
      </c>
      <c r="B116" s="6" t="s">
        <v>223</v>
      </c>
      <c r="C116" s="5" t="s">
        <v>385</v>
      </c>
      <c r="D116" s="5" t="s">
        <v>102</v>
      </c>
      <c r="E116" s="5" t="s">
        <v>224</v>
      </c>
      <c r="F116" s="5"/>
      <c r="G116" s="5"/>
      <c r="H116" s="97">
        <f t="shared" si="26"/>
        <v>200000</v>
      </c>
      <c r="I116" s="97">
        <f t="shared" si="27"/>
        <v>0</v>
      </c>
      <c r="J116" s="97">
        <f t="shared" si="27"/>
        <v>0</v>
      </c>
    </row>
    <row r="117" spans="1:14" ht="76.5">
      <c r="A117" s="47">
        <v>47</v>
      </c>
      <c r="B117" s="31" t="s">
        <v>379</v>
      </c>
      <c r="C117" s="5" t="s">
        <v>385</v>
      </c>
      <c r="D117" s="5" t="s">
        <v>102</v>
      </c>
      <c r="E117" s="5" t="s">
        <v>225</v>
      </c>
      <c r="F117" s="5"/>
      <c r="G117" s="5"/>
      <c r="H117" s="97">
        <f t="shared" si="26"/>
        <v>200000</v>
      </c>
      <c r="I117" s="97">
        <f t="shared" si="27"/>
        <v>0</v>
      </c>
      <c r="J117" s="97">
        <f t="shared" si="27"/>
        <v>0</v>
      </c>
    </row>
    <row r="118" spans="1:14" ht="25.5">
      <c r="A118" s="47">
        <v>48</v>
      </c>
      <c r="B118" s="30" t="s">
        <v>168</v>
      </c>
      <c r="C118" s="5" t="s">
        <v>385</v>
      </c>
      <c r="D118" s="4" t="s">
        <v>102</v>
      </c>
      <c r="E118" s="4" t="s">
        <v>225</v>
      </c>
      <c r="F118" s="4" t="s">
        <v>164</v>
      </c>
      <c r="G118" s="4"/>
      <c r="H118" s="98">
        <f t="shared" si="26"/>
        <v>200000</v>
      </c>
      <c r="I118" s="98">
        <f t="shared" si="27"/>
        <v>0</v>
      </c>
      <c r="J118" s="98">
        <f t="shared" si="27"/>
        <v>0</v>
      </c>
    </row>
    <row r="119" spans="1:14" ht="25.5">
      <c r="A119" s="47">
        <v>49</v>
      </c>
      <c r="B119" s="30" t="s">
        <v>166</v>
      </c>
      <c r="C119" s="5" t="s">
        <v>385</v>
      </c>
      <c r="D119" s="4" t="s">
        <v>102</v>
      </c>
      <c r="E119" s="4" t="s">
        <v>225</v>
      </c>
      <c r="F119" s="4" t="s">
        <v>165</v>
      </c>
      <c r="G119" s="4"/>
      <c r="H119" s="98">
        <f t="shared" si="26"/>
        <v>200000</v>
      </c>
      <c r="I119" s="98">
        <f t="shared" si="27"/>
        <v>0</v>
      </c>
      <c r="J119" s="98">
        <f t="shared" si="27"/>
        <v>0</v>
      </c>
    </row>
    <row r="120" spans="1:14" ht="13.5">
      <c r="A120" s="47">
        <v>50</v>
      </c>
      <c r="B120" s="21" t="s">
        <v>123</v>
      </c>
      <c r="C120" s="5" t="s">
        <v>385</v>
      </c>
      <c r="D120" s="4" t="s">
        <v>102</v>
      </c>
      <c r="E120" s="4" t="s">
        <v>225</v>
      </c>
      <c r="F120" s="4" t="s">
        <v>77</v>
      </c>
      <c r="G120" s="4"/>
      <c r="H120" s="98">
        <f t="shared" si="26"/>
        <v>200000</v>
      </c>
      <c r="I120" s="98">
        <f t="shared" si="27"/>
        <v>0</v>
      </c>
      <c r="J120" s="98">
        <f t="shared" si="27"/>
        <v>0</v>
      </c>
    </row>
    <row r="121" spans="1:14" ht="13.5">
      <c r="A121" s="47">
        <v>51</v>
      </c>
      <c r="B121" s="41" t="s">
        <v>69</v>
      </c>
      <c r="C121" s="5" t="s">
        <v>385</v>
      </c>
      <c r="D121" s="4" t="s">
        <v>102</v>
      </c>
      <c r="E121" s="4" t="s">
        <v>225</v>
      </c>
      <c r="F121" s="4" t="s">
        <v>77</v>
      </c>
      <c r="G121" s="4" t="s">
        <v>30</v>
      </c>
      <c r="H121" s="161">
        <f>150000+50000</f>
        <v>200000</v>
      </c>
      <c r="I121" s="98">
        <v>0</v>
      </c>
      <c r="J121" s="98">
        <v>0</v>
      </c>
      <c r="K121" s="88">
        <v>135798</v>
      </c>
      <c r="L121" s="102">
        <v>50000</v>
      </c>
      <c r="N121" s="18"/>
    </row>
    <row r="122" spans="1:14" ht="12.75" customHeight="1">
      <c r="A122" s="47">
        <v>52</v>
      </c>
      <c r="B122" s="1" t="s">
        <v>226</v>
      </c>
      <c r="C122" s="5" t="s">
        <v>385</v>
      </c>
      <c r="D122" s="5" t="s">
        <v>73</v>
      </c>
      <c r="E122" s="5"/>
      <c r="F122" s="5"/>
      <c r="G122" s="5"/>
      <c r="H122" s="149">
        <f>H123</f>
        <v>209800</v>
      </c>
      <c r="I122" s="149">
        <f t="shared" ref="I122:J126" si="28">I123</f>
        <v>231900</v>
      </c>
      <c r="J122" s="149">
        <f>J123</f>
        <v>254400</v>
      </c>
    </row>
    <row r="123" spans="1:14" ht="13.5" customHeight="1">
      <c r="A123" s="47">
        <v>53</v>
      </c>
      <c r="B123" s="1" t="s">
        <v>36</v>
      </c>
      <c r="C123" s="5" t="s">
        <v>385</v>
      </c>
      <c r="D123" s="5" t="s">
        <v>35</v>
      </c>
      <c r="E123" s="5"/>
      <c r="F123" s="5" t="s">
        <v>16</v>
      </c>
      <c r="G123" s="5" t="s">
        <v>16</v>
      </c>
      <c r="H123" s="149">
        <f>H124</f>
        <v>209800</v>
      </c>
      <c r="I123" s="149">
        <f t="shared" si="28"/>
        <v>231900</v>
      </c>
      <c r="J123" s="149">
        <f>J124</f>
        <v>254400</v>
      </c>
    </row>
    <row r="124" spans="1:14" ht="43.5" customHeight="1">
      <c r="A124" s="47"/>
      <c r="B124" s="55" t="s">
        <v>453</v>
      </c>
      <c r="C124" s="5" t="s">
        <v>385</v>
      </c>
      <c r="D124" s="5" t="s">
        <v>35</v>
      </c>
      <c r="E124" s="5" t="s">
        <v>173</v>
      </c>
      <c r="F124" s="5"/>
      <c r="G124" s="5"/>
      <c r="H124" s="149">
        <f>H125</f>
        <v>209800</v>
      </c>
      <c r="I124" s="149">
        <f t="shared" si="28"/>
        <v>231900</v>
      </c>
      <c r="J124" s="149">
        <f t="shared" si="28"/>
        <v>254400</v>
      </c>
    </row>
    <row r="125" spans="1:14" ht="42" customHeight="1">
      <c r="A125" s="47"/>
      <c r="B125" s="145" t="s">
        <v>452</v>
      </c>
      <c r="C125" s="5" t="s">
        <v>385</v>
      </c>
      <c r="D125" s="5" t="s">
        <v>35</v>
      </c>
      <c r="E125" s="5" t="s">
        <v>404</v>
      </c>
      <c r="F125" s="5"/>
      <c r="G125" s="5"/>
      <c r="H125" s="97">
        <f>H126</f>
        <v>209800</v>
      </c>
      <c r="I125" s="97">
        <f t="shared" si="28"/>
        <v>231900</v>
      </c>
      <c r="J125" s="97">
        <f t="shared" si="28"/>
        <v>254400</v>
      </c>
    </row>
    <row r="126" spans="1:14" ht="42" customHeight="1">
      <c r="A126" s="47"/>
      <c r="B126" s="55" t="s">
        <v>451</v>
      </c>
      <c r="C126" s="5" t="s">
        <v>385</v>
      </c>
      <c r="D126" s="5" t="s">
        <v>35</v>
      </c>
      <c r="E126" s="5" t="s">
        <v>406</v>
      </c>
      <c r="F126" s="5"/>
      <c r="G126" s="5"/>
      <c r="H126" s="97">
        <f>H127</f>
        <v>209800</v>
      </c>
      <c r="I126" s="97">
        <f t="shared" si="28"/>
        <v>231900</v>
      </c>
      <c r="J126" s="97">
        <f t="shared" si="28"/>
        <v>254400</v>
      </c>
    </row>
    <row r="127" spans="1:14" ht="47.25" customHeight="1">
      <c r="A127" s="47"/>
      <c r="B127" s="55" t="s">
        <v>450</v>
      </c>
      <c r="C127" s="5" t="s">
        <v>385</v>
      </c>
      <c r="D127" s="5" t="s">
        <v>35</v>
      </c>
      <c r="E127" s="4" t="s">
        <v>407</v>
      </c>
      <c r="F127" s="5"/>
      <c r="G127" s="5"/>
      <c r="H127" s="97">
        <f>H128+H138</f>
        <v>209800</v>
      </c>
      <c r="I127" s="97">
        <f t="shared" ref="I127:J127" si="29">I128+I138</f>
        <v>231900</v>
      </c>
      <c r="J127" s="97">
        <f t="shared" si="29"/>
        <v>254400</v>
      </c>
    </row>
    <row r="128" spans="1:14" ht="42" customHeight="1">
      <c r="A128" s="47"/>
      <c r="B128" s="144" t="s">
        <v>449</v>
      </c>
      <c r="C128" s="5" t="s">
        <v>385</v>
      </c>
      <c r="D128" s="5" t="s">
        <v>35</v>
      </c>
      <c r="E128" s="4" t="s">
        <v>407</v>
      </c>
      <c r="F128" s="5" t="s">
        <v>191</v>
      </c>
      <c r="G128" s="5"/>
      <c r="H128" s="97">
        <f>H129</f>
        <v>201211</v>
      </c>
      <c r="I128" s="97">
        <f t="shared" ref="I128:J128" si="30">I129</f>
        <v>214231</v>
      </c>
      <c r="J128" s="97">
        <f t="shared" si="30"/>
        <v>227251</v>
      </c>
    </row>
    <row r="129" spans="1:14" ht="30" customHeight="1">
      <c r="A129" s="47"/>
      <c r="B129" s="55" t="s">
        <v>184</v>
      </c>
      <c r="C129" s="5" t="s">
        <v>385</v>
      </c>
      <c r="D129" s="5" t="s">
        <v>35</v>
      </c>
      <c r="E129" s="4" t="s">
        <v>407</v>
      </c>
      <c r="F129" s="5" t="s">
        <v>192</v>
      </c>
      <c r="G129" s="5"/>
      <c r="H129" s="97">
        <f>H130+H132+H134</f>
        <v>201211</v>
      </c>
      <c r="I129" s="97">
        <f t="shared" ref="I129:J129" si="31">I130+I132+I134</f>
        <v>214231</v>
      </c>
      <c r="J129" s="97">
        <f t="shared" si="31"/>
        <v>227251</v>
      </c>
    </row>
    <row r="130" spans="1:14" ht="27.75" customHeight="1">
      <c r="A130" s="47"/>
      <c r="B130" s="22" t="s">
        <v>447</v>
      </c>
      <c r="C130" s="5" t="s">
        <v>385</v>
      </c>
      <c r="D130" s="4" t="s">
        <v>35</v>
      </c>
      <c r="E130" s="4" t="s">
        <v>407</v>
      </c>
      <c r="F130" s="4" t="s">
        <v>90</v>
      </c>
      <c r="G130" s="5"/>
      <c r="H130" s="97">
        <f>H131</f>
        <v>150700</v>
      </c>
      <c r="I130" s="97">
        <f t="shared" ref="I130:J130" si="32">I131</f>
        <v>160700</v>
      </c>
      <c r="J130" s="97">
        <f t="shared" si="32"/>
        <v>170700</v>
      </c>
    </row>
    <row r="131" spans="1:14" ht="13.5">
      <c r="A131" s="47">
        <v>54</v>
      </c>
      <c r="B131" s="143" t="s">
        <v>448</v>
      </c>
      <c r="C131" s="5" t="s">
        <v>385</v>
      </c>
      <c r="D131" s="4" t="s">
        <v>35</v>
      </c>
      <c r="E131" s="4" t="s">
        <v>407</v>
      </c>
      <c r="F131" s="4" t="s">
        <v>90</v>
      </c>
      <c r="G131" s="4" t="s">
        <v>19</v>
      </c>
      <c r="H131" s="98">
        <v>150700</v>
      </c>
      <c r="I131" s="148">
        <v>160700</v>
      </c>
      <c r="J131" s="98">
        <v>170700</v>
      </c>
      <c r="K131" s="99">
        <v>47525.58</v>
      </c>
      <c r="N131" s="18"/>
    </row>
    <row r="132" spans="1:14" ht="38.25">
      <c r="A132" s="47"/>
      <c r="B132" s="65" t="s">
        <v>446</v>
      </c>
      <c r="C132" s="5" t="s">
        <v>385</v>
      </c>
      <c r="D132" s="5" t="s">
        <v>35</v>
      </c>
      <c r="E132" s="4" t="s">
        <v>407</v>
      </c>
      <c r="F132" s="5" t="s">
        <v>105</v>
      </c>
      <c r="G132" s="4"/>
      <c r="H132" s="97">
        <f>H133</f>
        <v>45511</v>
      </c>
      <c r="I132" s="97">
        <f t="shared" ref="I132:J132" si="33">I133</f>
        <v>48531</v>
      </c>
      <c r="J132" s="97">
        <f t="shared" si="33"/>
        <v>51551</v>
      </c>
      <c r="K132" s="99"/>
    </row>
    <row r="133" spans="1:14" ht="13.5">
      <c r="A133" s="47">
        <f>A131+1</f>
        <v>55</v>
      </c>
      <c r="B133" s="3" t="s">
        <v>22</v>
      </c>
      <c r="C133" s="5" t="s">
        <v>385</v>
      </c>
      <c r="D133" s="4" t="s">
        <v>35</v>
      </c>
      <c r="E133" s="4" t="s">
        <v>407</v>
      </c>
      <c r="F133" s="4" t="s">
        <v>105</v>
      </c>
      <c r="G133" s="4" t="s">
        <v>21</v>
      </c>
      <c r="H133" s="98">
        <v>45511</v>
      </c>
      <c r="I133" s="98">
        <v>48531</v>
      </c>
      <c r="J133" s="98">
        <v>51551</v>
      </c>
      <c r="K133" s="99">
        <v>13510.41</v>
      </c>
    </row>
    <row r="134" spans="1:14" ht="38.25">
      <c r="A134" s="47"/>
      <c r="B134" s="1" t="s">
        <v>227</v>
      </c>
      <c r="C134" s="5" t="s">
        <v>385</v>
      </c>
      <c r="D134" s="5" t="s">
        <v>35</v>
      </c>
      <c r="E134" s="4" t="s">
        <v>407</v>
      </c>
      <c r="F134" s="5" t="s">
        <v>115</v>
      </c>
      <c r="G134" s="4"/>
      <c r="H134" s="97">
        <f>H135+H136+H137</f>
        <v>5000</v>
      </c>
      <c r="I134" s="97">
        <f t="shared" ref="I134:J134" si="34">I135+I136+I137</f>
        <v>5000</v>
      </c>
      <c r="J134" s="97">
        <f t="shared" si="34"/>
        <v>5000</v>
      </c>
      <c r="K134" s="99"/>
    </row>
    <row r="135" spans="1:14" ht="13.5">
      <c r="A135" s="47"/>
      <c r="B135" s="3" t="s">
        <v>228</v>
      </c>
      <c r="C135" s="5" t="s">
        <v>385</v>
      </c>
      <c r="D135" s="4" t="s">
        <v>35</v>
      </c>
      <c r="E135" s="4" t="s">
        <v>407</v>
      </c>
      <c r="F135" s="4" t="s">
        <v>115</v>
      </c>
      <c r="G135" s="4" t="s">
        <v>116</v>
      </c>
      <c r="H135" s="98">
        <v>2000</v>
      </c>
      <c r="I135" s="98">
        <v>2000</v>
      </c>
      <c r="J135" s="98">
        <v>2000</v>
      </c>
      <c r="K135" s="99"/>
    </row>
    <row r="136" spans="1:14" ht="13.5">
      <c r="A136" s="47">
        <f>A133+1</f>
        <v>56</v>
      </c>
      <c r="B136" s="21" t="s">
        <v>136</v>
      </c>
      <c r="C136" s="5" t="s">
        <v>385</v>
      </c>
      <c r="D136" s="4" t="s">
        <v>35</v>
      </c>
      <c r="E136" s="4" t="s">
        <v>407</v>
      </c>
      <c r="F136" s="4" t="s">
        <v>115</v>
      </c>
      <c r="G136" s="4" t="s">
        <v>137</v>
      </c>
      <c r="H136" s="98">
        <v>1000</v>
      </c>
      <c r="I136" s="98">
        <v>1000</v>
      </c>
      <c r="J136" s="98">
        <v>1000</v>
      </c>
      <c r="K136" s="99"/>
    </row>
    <row r="137" spans="1:14" ht="13.5">
      <c r="A137" s="47">
        <v>57</v>
      </c>
      <c r="B137" s="21" t="s">
        <v>138</v>
      </c>
      <c r="C137" s="5" t="s">
        <v>385</v>
      </c>
      <c r="D137" s="81" t="s">
        <v>35</v>
      </c>
      <c r="E137" s="4" t="s">
        <v>407</v>
      </c>
      <c r="F137" s="81" t="s">
        <v>115</v>
      </c>
      <c r="G137" s="81" t="s">
        <v>30</v>
      </c>
      <c r="H137" s="101">
        <v>2000</v>
      </c>
      <c r="I137" s="101">
        <v>2000</v>
      </c>
      <c r="J137" s="101">
        <v>2000</v>
      </c>
      <c r="K137" s="109"/>
    </row>
    <row r="138" spans="1:14" ht="25.5">
      <c r="A138" s="47"/>
      <c r="B138" s="22" t="s">
        <v>229</v>
      </c>
      <c r="C138" s="5" t="s">
        <v>385</v>
      </c>
      <c r="D138" s="5" t="s">
        <v>35</v>
      </c>
      <c r="E138" s="4" t="s">
        <v>407</v>
      </c>
      <c r="F138" s="5" t="s">
        <v>164</v>
      </c>
      <c r="G138" s="4"/>
      <c r="H138" s="97">
        <f>H139</f>
        <v>8589</v>
      </c>
      <c r="I138" s="97">
        <f t="shared" ref="I138:J139" si="35">I139</f>
        <v>17669</v>
      </c>
      <c r="J138" s="97">
        <f t="shared" si="35"/>
        <v>27149</v>
      </c>
    </row>
    <row r="139" spans="1:14" ht="25.5">
      <c r="A139" s="47"/>
      <c r="B139" s="22" t="s">
        <v>230</v>
      </c>
      <c r="C139" s="5" t="s">
        <v>385</v>
      </c>
      <c r="D139" s="5" t="s">
        <v>35</v>
      </c>
      <c r="E139" s="4" t="s">
        <v>407</v>
      </c>
      <c r="F139" s="5" t="s">
        <v>77</v>
      </c>
      <c r="G139" s="4"/>
      <c r="H139" s="97">
        <f>H140</f>
        <v>8589</v>
      </c>
      <c r="I139" s="97">
        <f t="shared" si="35"/>
        <v>17669</v>
      </c>
      <c r="J139" s="97">
        <f t="shared" si="35"/>
        <v>27149</v>
      </c>
    </row>
    <row r="140" spans="1:14" ht="13.5">
      <c r="A140" s="47">
        <v>58</v>
      </c>
      <c r="B140" s="22" t="s">
        <v>123</v>
      </c>
      <c r="C140" s="5" t="s">
        <v>385</v>
      </c>
      <c r="D140" s="5" t="s">
        <v>35</v>
      </c>
      <c r="E140" s="4" t="s">
        <v>407</v>
      </c>
      <c r="F140" s="5" t="s">
        <v>77</v>
      </c>
      <c r="G140" s="4"/>
      <c r="H140" s="97">
        <f>H142+H141</f>
        <v>8589</v>
      </c>
      <c r="I140" s="97">
        <f t="shared" ref="I140:J140" si="36">I142+I141</f>
        <v>17669</v>
      </c>
      <c r="J140" s="97">
        <f t="shared" si="36"/>
        <v>27149</v>
      </c>
    </row>
    <row r="141" spans="1:14" ht="24" customHeight="1">
      <c r="A141" s="47">
        <f>A140+1</f>
        <v>59</v>
      </c>
      <c r="B141" s="3" t="s">
        <v>33</v>
      </c>
      <c r="C141" s="5" t="s">
        <v>385</v>
      </c>
      <c r="D141" s="4" t="s">
        <v>35</v>
      </c>
      <c r="E141" s="4" t="s">
        <v>407</v>
      </c>
      <c r="F141" s="4" t="s">
        <v>77</v>
      </c>
      <c r="G141" s="4" t="s">
        <v>32</v>
      </c>
      <c r="H141" s="98">
        <v>1061</v>
      </c>
      <c r="I141" s="98">
        <v>8800</v>
      </c>
      <c r="J141" s="98">
        <v>17149</v>
      </c>
      <c r="K141" s="109"/>
      <c r="N141" s="18"/>
    </row>
    <row r="142" spans="1:14" ht="24" customHeight="1">
      <c r="A142" s="47" t="e">
        <f>#REF!+1</f>
        <v>#REF!</v>
      </c>
      <c r="B142" s="26" t="s">
        <v>149</v>
      </c>
      <c r="C142" s="5" t="s">
        <v>385</v>
      </c>
      <c r="D142" s="4" t="s">
        <v>35</v>
      </c>
      <c r="E142" s="4" t="s">
        <v>407</v>
      </c>
      <c r="F142" s="4" t="s">
        <v>77</v>
      </c>
      <c r="G142" s="4" t="s">
        <v>150</v>
      </c>
      <c r="H142" s="98">
        <v>7528</v>
      </c>
      <c r="I142" s="98">
        <v>8869</v>
      </c>
      <c r="J142" s="98">
        <v>10000</v>
      </c>
      <c r="K142" s="109">
        <v>700</v>
      </c>
      <c r="N142" s="18"/>
    </row>
    <row r="143" spans="1:14" ht="28.5" customHeight="1">
      <c r="A143" s="47" t="e">
        <f t="shared" si="6"/>
        <v>#REF!</v>
      </c>
      <c r="B143" s="1" t="s">
        <v>339</v>
      </c>
      <c r="C143" s="5" t="s">
        <v>385</v>
      </c>
      <c r="D143" s="5" t="s">
        <v>71</v>
      </c>
      <c r="E143" s="5"/>
      <c r="F143" s="5"/>
      <c r="G143" s="5"/>
      <c r="H143" s="97">
        <f>H144+H154</f>
        <v>2900200</v>
      </c>
      <c r="I143" s="97">
        <f>I144+I154</f>
        <v>1654172</v>
      </c>
      <c r="J143" s="97">
        <f>J144+J154</f>
        <v>1592407</v>
      </c>
    </row>
    <row r="144" spans="1:14" ht="36.75" customHeight="1">
      <c r="A144" s="47" t="e">
        <f t="shared" si="6"/>
        <v>#REF!</v>
      </c>
      <c r="B144" s="1" t="s">
        <v>408</v>
      </c>
      <c r="C144" s="5" t="s">
        <v>385</v>
      </c>
      <c r="D144" s="5" t="s">
        <v>37</v>
      </c>
      <c r="E144" s="5"/>
      <c r="F144" s="5" t="s">
        <v>43</v>
      </c>
      <c r="G144" s="5"/>
      <c r="H144" s="97">
        <f>H145</f>
        <v>1000</v>
      </c>
      <c r="I144" s="97">
        <f t="shared" ref="I144:J144" si="37">I145</f>
        <v>0</v>
      </c>
      <c r="J144" s="97">
        <f t="shared" si="37"/>
        <v>0</v>
      </c>
    </row>
    <row r="145" spans="1:12" ht="28.5" customHeight="1">
      <c r="A145" s="47">
        <v>70</v>
      </c>
      <c r="B145" s="1" t="s">
        <v>231</v>
      </c>
      <c r="C145" s="5" t="s">
        <v>385</v>
      </c>
      <c r="D145" s="5" t="s">
        <v>37</v>
      </c>
      <c r="E145" s="5" t="s">
        <v>234</v>
      </c>
      <c r="F145" s="4"/>
      <c r="G145" s="4"/>
      <c r="H145" s="97">
        <f>H146</f>
        <v>1000</v>
      </c>
      <c r="I145" s="97">
        <f>I146</f>
        <v>0</v>
      </c>
      <c r="J145" s="97">
        <f>J146</f>
        <v>0</v>
      </c>
    </row>
    <row r="146" spans="1:12" ht="26.25" customHeight="1">
      <c r="A146" s="47">
        <v>71</v>
      </c>
      <c r="B146" s="6" t="s">
        <v>232</v>
      </c>
      <c r="C146" s="5" t="s">
        <v>385</v>
      </c>
      <c r="D146" s="5" t="s">
        <v>37</v>
      </c>
      <c r="E146" s="5" t="s">
        <v>235</v>
      </c>
      <c r="F146" s="5"/>
      <c r="G146" s="5" t="s">
        <v>43</v>
      </c>
      <c r="H146" s="97">
        <f t="shared" ref="H146:H151" si="38">H147</f>
        <v>1000</v>
      </c>
      <c r="I146" s="97">
        <f t="shared" ref="I146:J151" si="39">I147</f>
        <v>0</v>
      </c>
      <c r="J146" s="97">
        <f t="shared" si="39"/>
        <v>0</v>
      </c>
    </row>
    <row r="147" spans="1:12" ht="25.5" customHeight="1">
      <c r="A147" s="47"/>
      <c r="B147" s="6" t="s">
        <v>343</v>
      </c>
      <c r="C147" s="5" t="s">
        <v>385</v>
      </c>
      <c r="D147" s="5" t="s">
        <v>37</v>
      </c>
      <c r="E147" s="5" t="s">
        <v>236</v>
      </c>
      <c r="F147" s="5"/>
      <c r="G147" s="5"/>
      <c r="H147" s="97">
        <f t="shared" si="38"/>
        <v>1000</v>
      </c>
      <c r="I147" s="97">
        <f t="shared" si="39"/>
        <v>0</v>
      </c>
      <c r="J147" s="97">
        <f t="shared" si="39"/>
        <v>0</v>
      </c>
    </row>
    <row r="148" spans="1:12" ht="82.5" customHeight="1">
      <c r="A148" s="47">
        <v>72</v>
      </c>
      <c r="B148" s="31" t="s">
        <v>379</v>
      </c>
      <c r="C148" s="5" t="s">
        <v>385</v>
      </c>
      <c r="D148" s="5" t="s">
        <v>37</v>
      </c>
      <c r="E148" s="5" t="s">
        <v>237</v>
      </c>
      <c r="F148" s="5"/>
      <c r="G148" s="5"/>
      <c r="H148" s="97">
        <f t="shared" si="38"/>
        <v>1000</v>
      </c>
      <c r="I148" s="97">
        <f t="shared" si="39"/>
        <v>0</v>
      </c>
      <c r="J148" s="97">
        <f t="shared" si="39"/>
        <v>0</v>
      </c>
    </row>
    <row r="149" spans="1:12" ht="41.25" customHeight="1">
      <c r="A149" s="47">
        <v>73</v>
      </c>
      <c r="B149" s="32" t="s">
        <v>167</v>
      </c>
      <c r="C149" s="5" t="s">
        <v>385</v>
      </c>
      <c r="D149" s="5" t="s">
        <v>37</v>
      </c>
      <c r="E149" s="5" t="s">
        <v>237</v>
      </c>
      <c r="F149" s="5" t="s">
        <v>164</v>
      </c>
      <c r="G149" s="5"/>
      <c r="H149" s="97">
        <f t="shared" si="38"/>
        <v>1000</v>
      </c>
      <c r="I149" s="97">
        <f t="shared" si="39"/>
        <v>0</v>
      </c>
      <c r="J149" s="97">
        <f t="shared" si="39"/>
        <v>0</v>
      </c>
    </row>
    <row r="150" spans="1:12" ht="41.25" customHeight="1">
      <c r="A150" s="47">
        <v>74</v>
      </c>
      <c r="B150" s="32" t="s">
        <v>166</v>
      </c>
      <c r="C150" s="5" t="s">
        <v>385</v>
      </c>
      <c r="D150" s="5" t="s">
        <v>37</v>
      </c>
      <c r="E150" s="5" t="s">
        <v>237</v>
      </c>
      <c r="F150" s="5" t="s">
        <v>165</v>
      </c>
      <c r="G150" s="5"/>
      <c r="H150" s="97">
        <f t="shared" si="38"/>
        <v>1000</v>
      </c>
      <c r="I150" s="97">
        <f t="shared" si="39"/>
        <v>0</v>
      </c>
      <c r="J150" s="97">
        <f t="shared" si="39"/>
        <v>0</v>
      </c>
    </row>
    <row r="151" spans="1:12" ht="41.25" customHeight="1">
      <c r="A151" s="47">
        <v>75</v>
      </c>
      <c r="B151" s="22" t="s">
        <v>123</v>
      </c>
      <c r="C151" s="5" t="s">
        <v>385</v>
      </c>
      <c r="D151" s="5" t="s">
        <v>37</v>
      </c>
      <c r="E151" s="5" t="s">
        <v>237</v>
      </c>
      <c r="F151" s="5" t="s">
        <v>77</v>
      </c>
      <c r="G151" s="5"/>
      <c r="H151" s="97">
        <f t="shared" si="38"/>
        <v>1000</v>
      </c>
      <c r="I151" s="97">
        <f t="shared" si="39"/>
        <v>0</v>
      </c>
      <c r="J151" s="97">
        <f t="shared" si="39"/>
        <v>0</v>
      </c>
    </row>
    <row r="152" spans="1:12" ht="13.5">
      <c r="A152" s="47">
        <v>76</v>
      </c>
      <c r="B152" s="21" t="s">
        <v>138</v>
      </c>
      <c r="C152" s="5" t="s">
        <v>385</v>
      </c>
      <c r="D152" s="4" t="s">
        <v>37</v>
      </c>
      <c r="E152" s="4" t="s">
        <v>237</v>
      </c>
      <c r="F152" s="4" t="s">
        <v>77</v>
      </c>
      <c r="G152" s="4" t="s">
        <v>30</v>
      </c>
      <c r="H152" s="98">
        <v>1000</v>
      </c>
      <c r="I152" s="98">
        <v>0</v>
      </c>
      <c r="J152" s="98">
        <v>0</v>
      </c>
    </row>
    <row r="153" spans="1:12" ht="25.5">
      <c r="A153" s="47">
        <v>86</v>
      </c>
      <c r="B153" s="26" t="s">
        <v>140</v>
      </c>
      <c r="C153" s="5" t="s">
        <v>385</v>
      </c>
      <c r="D153" s="81" t="s">
        <v>37</v>
      </c>
      <c r="E153" s="4" t="s">
        <v>237</v>
      </c>
      <c r="F153" s="81" t="s">
        <v>77</v>
      </c>
      <c r="G153" s="81" t="s">
        <v>139</v>
      </c>
      <c r="H153" s="98"/>
      <c r="I153" s="98"/>
      <c r="J153" s="98"/>
      <c r="L153" s="110"/>
    </row>
    <row r="154" spans="1:12" ht="38.25">
      <c r="A154" s="47">
        <v>87</v>
      </c>
      <c r="B154" s="1" t="s">
        <v>414</v>
      </c>
      <c r="C154" s="5" t="s">
        <v>385</v>
      </c>
      <c r="D154" s="5" t="s">
        <v>38</v>
      </c>
      <c r="E154" s="5"/>
      <c r="F154" s="4" t="s">
        <v>43</v>
      </c>
      <c r="G154" s="5" t="s">
        <v>16</v>
      </c>
      <c r="H154" s="97">
        <f>H155</f>
        <v>2899200</v>
      </c>
      <c r="I154" s="97">
        <f>I155+I195</f>
        <v>1654172</v>
      </c>
      <c r="J154" s="97">
        <f>J155+J195</f>
        <v>1592407</v>
      </c>
    </row>
    <row r="155" spans="1:12" ht="25.5">
      <c r="A155" s="47"/>
      <c r="B155" s="55" t="s">
        <v>231</v>
      </c>
      <c r="C155" s="5" t="s">
        <v>385</v>
      </c>
      <c r="D155" s="5" t="s">
        <v>38</v>
      </c>
      <c r="E155" s="5" t="s">
        <v>234</v>
      </c>
      <c r="F155" s="4"/>
      <c r="G155" s="5"/>
      <c r="H155" s="97">
        <f>H156+H207</f>
        <v>2899200</v>
      </c>
      <c r="I155" s="97">
        <f t="shared" ref="I155:J155" si="40">I156</f>
        <v>1654172</v>
      </c>
      <c r="J155" s="97">
        <f t="shared" si="40"/>
        <v>1592407</v>
      </c>
    </row>
    <row r="156" spans="1:12" ht="13.5">
      <c r="A156" s="47"/>
      <c r="B156" s="55" t="s">
        <v>241</v>
      </c>
      <c r="C156" s="5" t="s">
        <v>385</v>
      </c>
      <c r="D156" s="5" t="s">
        <v>38</v>
      </c>
      <c r="E156" s="5" t="s">
        <v>248</v>
      </c>
      <c r="F156" s="4"/>
      <c r="G156" s="5"/>
      <c r="H156" s="97">
        <f>H157+H185</f>
        <v>2897200</v>
      </c>
      <c r="I156" s="97">
        <f>I157+I185</f>
        <v>1654172</v>
      </c>
      <c r="J156" s="97">
        <f>J157+J185</f>
        <v>1592407</v>
      </c>
    </row>
    <row r="157" spans="1:12" ht="25.5">
      <c r="A157" s="47"/>
      <c r="B157" s="55" t="s">
        <v>242</v>
      </c>
      <c r="C157" s="5" t="s">
        <v>385</v>
      </c>
      <c r="D157" s="5" t="s">
        <v>38</v>
      </c>
      <c r="E157" s="5" t="s">
        <v>249</v>
      </c>
      <c r="F157" s="4"/>
      <c r="G157" s="5"/>
      <c r="H157" s="97">
        <f>H158</f>
        <v>2817200</v>
      </c>
      <c r="I157" s="97">
        <f>I158</f>
        <v>1654172</v>
      </c>
      <c r="J157" s="97">
        <f t="shared" ref="J157" si="41">J158</f>
        <v>1592407</v>
      </c>
    </row>
    <row r="158" spans="1:12" ht="38.25">
      <c r="A158" s="47"/>
      <c r="B158" s="55" t="s">
        <v>243</v>
      </c>
      <c r="C158" s="5" t="s">
        <v>385</v>
      </c>
      <c r="D158" s="5" t="s">
        <v>38</v>
      </c>
      <c r="E158" s="5" t="s">
        <v>250</v>
      </c>
      <c r="F158" s="5"/>
      <c r="G158" s="5"/>
      <c r="H158" s="97">
        <f>H159+H166+H181</f>
        <v>2817200</v>
      </c>
      <c r="I158" s="97">
        <f>I159+I166+I181+I207</f>
        <v>1654172</v>
      </c>
      <c r="J158" s="97">
        <f>J159+J166+J181+J207</f>
        <v>1592407</v>
      </c>
    </row>
    <row r="159" spans="1:12" ht="74.25" customHeight="1">
      <c r="A159" s="47"/>
      <c r="B159" s="55" t="s">
        <v>183</v>
      </c>
      <c r="C159" s="5" t="s">
        <v>385</v>
      </c>
      <c r="D159" s="5" t="s">
        <v>38</v>
      </c>
      <c r="E159" s="5" t="s">
        <v>250</v>
      </c>
      <c r="F159" s="5" t="s">
        <v>191</v>
      </c>
      <c r="G159" s="5"/>
      <c r="H159" s="97">
        <f>H160</f>
        <v>2285000</v>
      </c>
      <c r="I159" s="97">
        <f t="shared" ref="I159" si="42">I160</f>
        <v>1562400</v>
      </c>
      <c r="J159" s="97">
        <f>J160</f>
        <v>1562400</v>
      </c>
    </row>
    <row r="160" spans="1:12" ht="13.5">
      <c r="A160" s="47"/>
      <c r="B160" s="55" t="s">
        <v>244</v>
      </c>
      <c r="C160" s="5" t="s">
        <v>385</v>
      </c>
      <c r="D160" s="5" t="s">
        <v>38</v>
      </c>
      <c r="E160" s="5" t="s">
        <v>250</v>
      </c>
      <c r="F160" s="5" t="s">
        <v>251</v>
      </c>
      <c r="G160" s="5"/>
      <c r="H160" s="97">
        <f>H161+H164</f>
        <v>2285000</v>
      </c>
      <c r="I160" s="97">
        <f t="shared" ref="I160:J160" si="43">I161+I164</f>
        <v>1562400</v>
      </c>
      <c r="J160" s="97">
        <f t="shared" si="43"/>
        <v>1562400</v>
      </c>
    </row>
    <row r="161" spans="1:14" ht="13.5">
      <c r="A161" s="47"/>
      <c r="B161" s="53" t="s">
        <v>245</v>
      </c>
      <c r="C161" s="5" t="s">
        <v>385</v>
      </c>
      <c r="D161" s="4" t="s">
        <v>38</v>
      </c>
      <c r="E161" s="4" t="s">
        <v>250</v>
      </c>
      <c r="F161" s="4" t="s">
        <v>76</v>
      </c>
      <c r="G161" s="5"/>
      <c r="H161" s="97">
        <f>H162+H163</f>
        <v>1700000</v>
      </c>
      <c r="I161" s="97">
        <f t="shared" ref="I161:J161" si="44">I162+I163</f>
        <v>1200000</v>
      </c>
      <c r="J161" s="97">
        <f t="shared" si="44"/>
        <v>1200000</v>
      </c>
    </row>
    <row r="162" spans="1:14" s="79" customFormat="1" ht="14.25" customHeight="1">
      <c r="A162" s="78">
        <f>A154+1</f>
        <v>88</v>
      </c>
      <c r="B162" s="126" t="s">
        <v>20</v>
      </c>
      <c r="C162" s="127" t="s">
        <v>385</v>
      </c>
      <c r="D162" s="128" t="s">
        <v>38</v>
      </c>
      <c r="E162" s="128" t="s">
        <v>250</v>
      </c>
      <c r="F162" s="128" t="s">
        <v>76</v>
      </c>
      <c r="G162" s="128" t="s">
        <v>19</v>
      </c>
      <c r="H162" s="161">
        <f>1610000-70000+150000</f>
        <v>1690000</v>
      </c>
      <c r="I162" s="148">
        <v>1200000</v>
      </c>
      <c r="J162" s="148">
        <v>1200000</v>
      </c>
      <c r="K162" s="99">
        <v>986350.63</v>
      </c>
      <c r="L162" s="100">
        <v>150000</v>
      </c>
      <c r="N162" s="129"/>
    </row>
    <row r="163" spans="1:14" s="79" customFormat="1" ht="25.5">
      <c r="A163" s="78">
        <v>89</v>
      </c>
      <c r="B163" s="130" t="s">
        <v>133</v>
      </c>
      <c r="C163" s="127" t="s">
        <v>385</v>
      </c>
      <c r="D163" s="128" t="s">
        <v>38</v>
      </c>
      <c r="E163" s="128" t="s">
        <v>250</v>
      </c>
      <c r="F163" s="94" t="s">
        <v>76</v>
      </c>
      <c r="G163" s="94" t="s">
        <v>134</v>
      </c>
      <c r="H163" s="101">
        <v>10000</v>
      </c>
      <c r="I163" s="115">
        <v>0</v>
      </c>
      <c r="J163" s="115">
        <v>0</v>
      </c>
      <c r="K163" s="88"/>
      <c r="L163" s="89"/>
    </row>
    <row r="164" spans="1:14" s="79" customFormat="1" ht="38.25">
      <c r="A164" s="78"/>
      <c r="B164" s="131" t="s">
        <v>246</v>
      </c>
      <c r="C164" s="127" t="s">
        <v>385</v>
      </c>
      <c r="D164" s="93" t="s">
        <v>38</v>
      </c>
      <c r="E164" s="93" t="s">
        <v>250</v>
      </c>
      <c r="F164" s="93" t="s">
        <v>106</v>
      </c>
      <c r="G164" s="93"/>
      <c r="H164" s="132">
        <f>H165</f>
        <v>585000</v>
      </c>
      <c r="I164" s="132">
        <f t="shared" ref="I164:J164" si="45">I165</f>
        <v>362400</v>
      </c>
      <c r="J164" s="132">
        <f t="shared" si="45"/>
        <v>362400</v>
      </c>
      <c r="K164" s="88"/>
      <c r="L164" s="89"/>
    </row>
    <row r="165" spans="1:14" s="79" customFormat="1" ht="13.5" customHeight="1">
      <c r="A165" s="78">
        <v>90</v>
      </c>
      <c r="B165" s="126" t="s">
        <v>22</v>
      </c>
      <c r="C165" s="127" t="s">
        <v>385</v>
      </c>
      <c r="D165" s="128" t="s">
        <v>38</v>
      </c>
      <c r="E165" s="128" t="s">
        <v>250</v>
      </c>
      <c r="F165" s="128" t="s">
        <v>106</v>
      </c>
      <c r="G165" s="128" t="s">
        <v>21</v>
      </c>
      <c r="H165" s="161">
        <f>485000+100000</f>
        <v>585000</v>
      </c>
      <c r="I165" s="98">
        <v>362400</v>
      </c>
      <c r="J165" s="98">
        <v>362400</v>
      </c>
      <c r="K165" s="99">
        <v>319224.63</v>
      </c>
      <c r="L165" s="100">
        <v>100000</v>
      </c>
      <c r="N165" s="129"/>
    </row>
    <row r="166" spans="1:14" ht="43.5" customHeight="1">
      <c r="A166" s="47"/>
      <c r="B166" s="1" t="s">
        <v>380</v>
      </c>
      <c r="C166" s="5" t="s">
        <v>385</v>
      </c>
      <c r="D166" s="80" t="s">
        <v>38</v>
      </c>
      <c r="E166" s="80" t="s">
        <v>252</v>
      </c>
      <c r="F166" s="5"/>
      <c r="G166" s="5"/>
      <c r="H166" s="97">
        <f>H167</f>
        <v>532000</v>
      </c>
      <c r="I166" s="97">
        <f t="shared" ref="I166:J168" si="46">I167</f>
        <v>91772</v>
      </c>
      <c r="J166" s="97">
        <f t="shared" si="46"/>
        <v>30007</v>
      </c>
      <c r="K166" s="107"/>
      <c r="L166" s="108"/>
    </row>
    <row r="167" spans="1:14" ht="27.75" customHeight="1">
      <c r="A167" s="47"/>
      <c r="B167" s="32" t="s">
        <v>167</v>
      </c>
      <c r="C167" s="5" t="s">
        <v>385</v>
      </c>
      <c r="D167" s="5" t="s">
        <v>38</v>
      </c>
      <c r="E167" s="80" t="s">
        <v>252</v>
      </c>
      <c r="F167" s="5" t="s">
        <v>164</v>
      </c>
      <c r="G167" s="5"/>
      <c r="H167" s="97">
        <f>H168+H178</f>
        <v>532000</v>
      </c>
      <c r="I167" s="97">
        <f>I168+I178</f>
        <v>91772</v>
      </c>
      <c r="J167" s="97">
        <f>J168+J178</f>
        <v>30007</v>
      </c>
      <c r="K167" s="107"/>
      <c r="L167" s="108"/>
    </row>
    <row r="168" spans="1:14" ht="30.75" customHeight="1">
      <c r="A168" s="47"/>
      <c r="B168" s="32" t="s">
        <v>166</v>
      </c>
      <c r="C168" s="5" t="s">
        <v>385</v>
      </c>
      <c r="D168" s="5" t="s">
        <v>38</v>
      </c>
      <c r="E168" s="80" t="s">
        <v>252</v>
      </c>
      <c r="F168" s="5" t="s">
        <v>165</v>
      </c>
      <c r="G168" s="5"/>
      <c r="H168" s="97">
        <f>H169</f>
        <v>292000</v>
      </c>
      <c r="I168" s="97">
        <f t="shared" si="46"/>
        <v>11772</v>
      </c>
      <c r="J168" s="97">
        <f t="shared" si="46"/>
        <v>30007</v>
      </c>
      <c r="K168" s="107"/>
      <c r="L168" s="108"/>
    </row>
    <row r="169" spans="1:14" ht="13.5" customHeight="1">
      <c r="A169" s="47">
        <v>91</v>
      </c>
      <c r="B169" s="22" t="s">
        <v>123</v>
      </c>
      <c r="C169" s="5" t="s">
        <v>385</v>
      </c>
      <c r="D169" s="5" t="s">
        <v>38</v>
      </c>
      <c r="E169" s="80" t="s">
        <v>252</v>
      </c>
      <c r="F169" s="5" t="s">
        <v>77</v>
      </c>
      <c r="G169" s="4"/>
      <c r="H169" s="97">
        <f>H173+H174+H176+H177+H175+H172+H170+H171</f>
        <v>292000</v>
      </c>
      <c r="I169" s="97">
        <f t="shared" ref="I169:J169" si="47">I173+I174+I176+I177+I175+I172+I170</f>
        <v>11772</v>
      </c>
      <c r="J169" s="97">
        <f t="shared" si="47"/>
        <v>30007</v>
      </c>
    </row>
    <row r="170" spans="1:14" ht="13.5" customHeight="1">
      <c r="A170" s="47"/>
      <c r="B170" s="21" t="s">
        <v>29</v>
      </c>
      <c r="C170" s="5" t="s">
        <v>385</v>
      </c>
      <c r="D170" s="4" t="s">
        <v>38</v>
      </c>
      <c r="E170" s="86" t="s">
        <v>252</v>
      </c>
      <c r="F170" s="4" t="s">
        <v>77</v>
      </c>
      <c r="G170" s="4" t="s">
        <v>28</v>
      </c>
      <c r="H170" s="98">
        <v>30000</v>
      </c>
      <c r="I170" s="98">
        <v>11772</v>
      </c>
      <c r="J170" s="98">
        <v>10000</v>
      </c>
      <c r="K170" s="88">
        <v>5000</v>
      </c>
    </row>
    <row r="171" spans="1:14" ht="13.5" customHeight="1">
      <c r="A171" s="47"/>
      <c r="B171" s="21" t="s">
        <v>138</v>
      </c>
      <c r="C171" s="5" t="s">
        <v>385</v>
      </c>
      <c r="D171" s="4" t="s">
        <v>38</v>
      </c>
      <c r="E171" s="147" t="s">
        <v>252</v>
      </c>
      <c r="F171" s="4" t="s">
        <v>77</v>
      </c>
      <c r="G171" s="4" t="s">
        <v>30</v>
      </c>
      <c r="H171" s="148">
        <f>55000+67000</f>
        <v>122000</v>
      </c>
      <c r="I171" s="98"/>
      <c r="J171" s="98"/>
      <c r="K171" s="88">
        <v>6213</v>
      </c>
      <c r="L171" s="102"/>
    </row>
    <row r="172" spans="1:14" ht="13.5">
      <c r="A172" s="47"/>
      <c r="B172" s="3" t="s">
        <v>402</v>
      </c>
      <c r="C172" s="5" t="s">
        <v>385</v>
      </c>
      <c r="D172" s="4" t="s">
        <v>38</v>
      </c>
      <c r="E172" s="81" t="s">
        <v>252</v>
      </c>
      <c r="F172" s="4" t="s">
        <v>77</v>
      </c>
      <c r="G172" s="4" t="s">
        <v>403</v>
      </c>
      <c r="H172" s="98">
        <v>10000</v>
      </c>
      <c r="I172" s="98">
        <v>0</v>
      </c>
      <c r="J172" s="98">
        <v>0</v>
      </c>
      <c r="K172" s="107"/>
      <c r="L172" s="110"/>
      <c r="N172" s="18"/>
    </row>
    <row r="173" spans="1:14" ht="14.25" customHeight="1">
      <c r="A173" s="47" t="e">
        <f>#REF!+1</f>
        <v>#REF!</v>
      </c>
      <c r="B173" s="3" t="s">
        <v>153</v>
      </c>
      <c r="C173" s="5" t="s">
        <v>385</v>
      </c>
      <c r="D173" s="4" t="s">
        <v>38</v>
      </c>
      <c r="E173" s="81" t="s">
        <v>252</v>
      </c>
      <c r="F173" s="4" t="s">
        <v>77</v>
      </c>
      <c r="G173" s="4" t="s">
        <v>144</v>
      </c>
      <c r="H173" s="98">
        <v>100000</v>
      </c>
      <c r="I173" s="98">
        <v>0</v>
      </c>
      <c r="J173" s="98">
        <v>0</v>
      </c>
      <c r="K173" s="88">
        <v>11600</v>
      </c>
      <c r="L173" s="102"/>
    </row>
    <row r="174" spans="1:14" ht="16.5" customHeight="1">
      <c r="A174" s="47" t="e">
        <f t="shared" si="6"/>
        <v>#REF!</v>
      </c>
      <c r="B174" s="28" t="s">
        <v>146</v>
      </c>
      <c r="C174" s="5" t="s">
        <v>385</v>
      </c>
      <c r="D174" s="4" t="s">
        <v>38</v>
      </c>
      <c r="E174" s="81" t="s">
        <v>252</v>
      </c>
      <c r="F174" s="4" t="s">
        <v>77</v>
      </c>
      <c r="G174" s="4" t="s">
        <v>145</v>
      </c>
      <c r="H174" s="98">
        <v>0</v>
      </c>
      <c r="I174" s="98">
        <v>0</v>
      </c>
      <c r="J174" s="98">
        <v>0</v>
      </c>
    </row>
    <row r="175" spans="1:14" ht="16.5" customHeight="1">
      <c r="A175" s="47" t="e">
        <f t="shared" si="6"/>
        <v>#REF!</v>
      </c>
      <c r="B175" s="28" t="s">
        <v>147</v>
      </c>
      <c r="C175" s="5" t="s">
        <v>385</v>
      </c>
      <c r="D175" s="4" t="s">
        <v>38</v>
      </c>
      <c r="E175" s="81" t="s">
        <v>252</v>
      </c>
      <c r="F175" s="4" t="s">
        <v>77</v>
      </c>
      <c r="G175" s="4" t="s">
        <v>148</v>
      </c>
      <c r="H175" s="98">
        <v>0</v>
      </c>
      <c r="I175" s="98">
        <v>0</v>
      </c>
      <c r="J175" s="98">
        <v>0</v>
      </c>
      <c r="N175" s="18"/>
    </row>
    <row r="176" spans="1:14" ht="24.75" customHeight="1">
      <c r="A176" s="47">
        <v>95</v>
      </c>
      <c r="B176" s="26" t="s">
        <v>149</v>
      </c>
      <c r="C176" s="5" t="s">
        <v>385</v>
      </c>
      <c r="D176" s="4" t="s">
        <v>38</v>
      </c>
      <c r="E176" s="81" t="s">
        <v>252</v>
      </c>
      <c r="F176" s="81" t="s">
        <v>77</v>
      </c>
      <c r="G176" s="81" t="s">
        <v>150</v>
      </c>
      <c r="H176" s="98">
        <v>30000</v>
      </c>
      <c r="I176" s="98">
        <v>0</v>
      </c>
      <c r="J176" s="98">
        <v>20007</v>
      </c>
      <c r="N176" s="18"/>
    </row>
    <row r="177" spans="1:12" ht="26.25" customHeight="1">
      <c r="A177" s="47">
        <v>96</v>
      </c>
      <c r="B177" s="26" t="s">
        <v>151</v>
      </c>
      <c r="C177" s="5" t="s">
        <v>385</v>
      </c>
      <c r="D177" s="4" t="s">
        <v>38</v>
      </c>
      <c r="E177" s="81" t="s">
        <v>252</v>
      </c>
      <c r="F177" s="81" t="s">
        <v>77</v>
      </c>
      <c r="G177" s="81" t="s">
        <v>152</v>
      </c>
      <c r="H177" s="98">
        <v>0</v>
      </c>
      <c r="I177" s="98">
        <v>0</v>
      </c>
      <c r="J177" s="98">
        <v>0</v>
      </c>
    </row>
    <row r="178" spans="1:12" ht="26.25" customHeight="1">
      <c r="A178" s="47"/>
      <c r="B178" s="48" t="s">
        <v>416</v>
      </c>
      <c r="C178" s="5" t="s">
        <v>385</v>
      </c>
      <c r="D178" s="5" t="s">
        <v>38</v>
      </c>
      <c r="E178" s="80" t="s">
        <v>252</v>
      </c>
      <c r="F178" s="80" t="s">
        <v>417</v>
      </c>
      <c r="G178" s="81"/>
      <c r="H178" s="97">
        <f>H179</f>
        <v>240000</v>
      </c>
      <c r="I178" s="97">
        <f>I179</f>
        <v>80000</v>
      </c>
      <c r="J178" s="97">
        <f>J179</f>
        <v>0</v>
      </c>
    </row>
    <row r="179" spans="1:12" ht="26.25" customHeight="1">
      <c r="A179" s="47"/>
      <c r="B179" s="3" t="s">
        <v>27</v>
      </c>
      <c r="C179" s="5" t="s">
        <v>385</v>
      </c>
      <c r="D179" s="4" t="s">
        <v>38</v>
      </c>
      <c r="E179" s="81" t="s">
        <v>252</v>
      </c>
      <c r="F179" s="81" t="s">
        <v>417</v>
      </c>
      <c r="G179" s="81" t="s">
        <v>26</v>
      </c>
      <c r="H179" s="98">
        <f>240000</f>
        <v>240000</v>
      </c>
      <c r="I179" s="98">
        <v>80000</v>
      </c>
      <c r="J179" s="98">
        <v>0</v>
      </c>
      <c r="K179" s="88">
        <v>132728.89000000001</v>
      </c>
      <c r="L179" s="102"/>
    </row>
    <row r="180" spans="1:12" s="142" customFormat="1" ht="26.25" customHeight="1">
      <c r="A180" s="137"/>
      <c r="B180" s="138" t="s">
        <v>211</v>
      </c>
      <c r="C180" s="134" t="s">
        <v>385</v>
      </c>
      <c r="D180" s="134" t="s">
        <v>38</v>
      </c>
      <c r="E180" s="134" t="s">
        <v>389</v>
      </c>
      <c r="F180" s="134" t="s">
        <v>220</v>
      </c>
      <c r="G180" s="135"/>
      <c r="H180" s="139">
        <f>H181</f>
        <v>200</v>
      </c>
      <c r="I180" s="139">
        <f t="shared" ref="I180:J180" si="48">I181</f>
        <v>0</v>
      </c>
      <c r="J180" s="139">
        <f t="shared" si="48"/>
        <v>0</v>
      </c>
      <c r="K180" s="140"/>
      <c r="L180" s="141"/>
    </row>
    <row r="181" spans="1:12" ht="16.5" customHeight="1">
      <c r="A181" s="47">
        <v>170</v>
      </c>
      <c r="B181" s="27" t="s">
        <v>156</v>
      </c>
      <c r="C181" s="5" t="s">
        <v>385</v>
      </c>
      <c r="D181" s="5" t="s">
        <v>38</v>
      </c>
      <c r="E181" s="5" t="s">
        <v>389</v>
      </c>
      <c r="F181" s="5" t="s">
        <v>157</v>
      </c>
      <c r="G181" s="5"/>
      <c r="H181" s="97">
        <f>H182</f>
        <v>200</v>
      </c>
      <c r="I181" s="97">
        <f t="shared" ref="I181:J181" si="49">I182</f>
        <v>0</v>
      </c>
      <c r="J181" s="97">
        <f t="shared" si="49"/>
        <v>0</v>
      </c>
    </row>
    <row r="182" spans="1:12" ht="13.5" customHeight="1">
      <c r="A182" s="47"/>
      <c r="B182" s="1" t="s">
        <v>205</v>
      </c>
      <c r="C182" s="5" t="s">
        <v>385</v>
      </c>
      <c r="D182" s="5" t="s">
        <v>38</v>
      </c>
      <c r="E182" s="5" t="s">
        <v>389</v>
      </c>
      <c r="F182" s="80" t="s">
        <v>107</v>
      </c>
      <c r="G182" s="4"/>
      <c r="H182" s="97">
        <f>H183+H184</f>
        <v>200</v>
      </c>
      <c r="I182" s="97">
        <f t="shared" ref="I182:J182" si="50">I183+I184</f>
        <v>0</v>
      </c>
      <c r="J182" s="97">
        <f t="shared" si="50"/>
        <v>0</v>
      </c>
      <c r="K182" s="107"/>
      <c r="L182" s="110"/>
    </row>
    <row r="183" spans="1:12" ht="25.5">
      <c r="A183" s="47">
        <v>173</v>
      </c>
      <c r="B183" s="26" t="s">
        <v>127</v>
      </c>
      <c r="C183" s="5" t="s">
        <v>385</v>
      </c>
      <c r="D183" s="4" t="s">
        <v>38</v>
      </c>
      <c r="E183" s="4" t="s">
        <v>389</v>
      </c>
      <c r="F183" s="4" t="s">
        <v>107</v>
      </c>
      <c r="G183" s="4" t="s">
        <v>126</v>
      </c>
      <c r="H183" s="98">
        <v>0</v>
      </c>
      <c r="I183" s="98">
        <v>0</v>
      </c>
      <c r="J183" s="98">
        <v>0</v>
      </c>
      <c r="L183" s="106"/>
    </row>
    <row r="184" spans="1:12" ht="25.5">
      <c r="A184" s="47">
        <v>174</v>
      </c>
      <c r="B184" s="29" t="s">
        <v>143</v>
      </c>
      <c r="C184" s="5" t="s">
        <v>385</v>
      </c>
      <c r="D184" s="4" t="s">
        <v>38</v>
      </c>
      <c r="E184" s="4" t="s">
        <v>43</v>
      </c>
      <c r="F184" s="4" t="s">
        <v>107</v>
      </c>
      <c r="G184" s="4" t="s">
        <v>142</v>
      </c>
      <c r="H184" s="98">
        <v>200</v>
      </c>
      <c r="I184" s="98">
        <v>0</v>
      </c>
      <c r="J184" s="98">
        <v>0</v>
      </c>
      <c r="L184" s="106"/>
    </row>
    <row r="185" spans="1:12" ht="25.5" customHeight="1">
      <c r="A185" s="47">
        <v>97</v>
      </c>
      <c r="B185" s="55" t="s">
        <v>241</v>
      </c>
      <c r="C185" s="5" t="s">
        <v>385</v>
      </c>
      <c r="D185" s="5" t="s">
        <v>38</v>
      </c>
      <c r="E185" s="5" t="s">
        <v>248</v>
      </c>
      <c r="F185" s="5"/>
      <c r="G185" s="5"/>
      <c r="H185" s="97">
        <f t="shared" ref="H185:H190" si="51">H186</f>
        <v>80000</v>
      </c>
      <c r="I185" s="97">
        <f t="shared" ref="I185:J190" si="52">I186</f>
        <v>0</v>
      </c>
      <c r="J185" s="97">
        <f t="shared" si="52"/>
        <v>0</v>
      </c>
    </row>
    <row r="186" spans="1:12" ht="27.75" customHeight="1">
      <c r="A186" s="47"/>
      <c r="B186" s="55" t="s">
        <v>344</v>
      </c>
      <c r="C186" s="5" t="s">
        <v>385</v>
      </c>
      <c r="D186" s="5" t="s">
        <v>38</v>
      </c>
      <c r="E186" s="5" t="s">
        <v>253</v>
      </c>
      <c r="F186" s="5"/>
      <c r="G186" s="5"/>
      <c r="H186" s="97">
        <f t="shared" si="51"/>
        <v>80000</v>
      </c>
      <c r="I186" s="97">
        <f t="shared" si="52"/>
        <v>0</v>
      </c>
      <c r="J186" s="97">
        <f t="shared" si="52"/>
        <v>0</v>
      </c>
    </row>
    <row r="187" spans="1:12" ht="82.5" customHeight="1">
      <c r="A187" s="47"/>
      <c r="B187" s="31" t="s">
        <v>379</v>
      </c>
      <c r="C187" s="5" t="s">
        <v>385</v>
      </c>
      <c r="D187" s="5" t="s">
        <v>38</v>
      </c>
      <c r="E187" s="5" t="s">
        <v>254</v>
      </c>
      <c r="F187" s="5"/>
      <c r="G187" s="5"/>
      <c r="H187" s="97">
        <f>H188+H203</f>
        <v>80000</v>
      </c>
      <c r="I187" s="97">
        <f t="shared" si="52"/>
        <v>0</v>
      </c>
      <c r="J187" s="97">
        <f t="shared" si="52"/>
        <v>0</v>
      </c>
    </row>
    <row r="188" spans="1:12" ht="27.75" customHeight="1">
      <c r="A188" s="47"/>
      <c r="B188" s="32" t="s">
        <v>167</v>
      </c>
      <c r="C188" s="5" t="s">
        <v>385</v>
      </c>
      <c r="D188" s="5" t="s">
        <v>38</v>
      </c>
      <c r="E188" s="5" t="s">
        <v>254</v>
      </c>
      <c r="F188" s="5" t="s">
        <v>164</v>
      </c>
      <c r="G188" s="5"/>
      <c r="H188" s="97">
        <f t="shared" si="51"/>
        <v>10000</v>
      </c>
      <c r="I188" s="97">
        <f t="shared" si="52"/>
        <v>0</v>
      </c>
      <c r="J188" s="97">
        <f t="shared" si="52"/>
        <v>0</v>
      </c>
    </row>
    <row r="189" spans="1:12" ht="27.75" customHeight="1">
      <c r="A189" s="47"/>
      <c r="B189" s="32" t="s">
        <v>166</v>
      </c>
      <c r="C189" s="5" t="s">
        <v>385</v>
      </c>
      <c r="D189" s="5" t="s">
        <v>38</v>
      </c>
      <c r="E189" s="5" t="s">
        <v>254</v>
      </c>
      <c r="F189" s="5" t="s">
        <v>165</v>
      </c>
      <c r="G189" s="5"/>
      <c r="H189" s="97">
        <f t="shared" si="51"/>
        <v>10000</v>
      </c>
      <c r="I189" s="97">
        <f t="shared" si="52"/>
        <v>0</v>
      </c>
      <c r="J189" s="97">
        <f t="shared" si="52"/>
        <v>0</v>
      </c>
    </row>
    <row r="190" spans="1:12" ht="27.75" customHeight="1">
      <c r="A190" s="47"/>
      <c r="B190" s="22" t="s">
        <v>123</v>
      </c>
      <c r="C190" s="5" t="s">
        <v>385</v>
      </c>
      <c r="D190" s="5" t="s">
        <v>38</v>
      </c>
      <c r="E190" s="5" t="s">
        <v>254</v>
      </c>
      <c r="F190" s="5" t="s">
        <v>77</v>
      </c>
      <c r="G190" s="5"/>
      <c r="H190" s="97">
        <f t="shared" si="51"/>
        <v>10000</v>
      </c>
      <c r="I190" s="97">
        <f t="shared" si="52"/>
        <v>0</v>
      </c>
      <c r="J190" s="97">
        <f t="shared" si="52"/>
        <v>0</v>
      </c>
    </row>
    <row r="191" spans="1:12" ht="12.75" customHeight="1">
      <c r="A191" s="47">
        <v>99</v>
      </c>
      <c r="B191" s="3" t="s">
        <v>104</v>
      </c>
      <c r="C191" s="5" t="s">
        <v>385</v>
      </c>
      <c r="D191" s="4" t="s">
        <v>38</v>
      </c>
      <c r="E191" s="4" t="s">
        <v>254</v>
      </c>
      <c r="F191" s="4" t="s">
        <v>77</v>
      </c>
      <c r="G191" s="4" t="s">
        <v>30</v>
      </c>
      <c r="H191" s="98">
        <v>10000</v>
      </c>
      <c r="I191" s="98">
        <v>0</v>
      </c>
      <c r="J191" s="98">
        <v>0</v>
      </c>
      <c r="L191" s="102"/>
    </row>
    <row r="192" spans="1:12" ht="24" customHeight="1">
      <c r="A192" s="47">
        <v>101</v>
      </c>
      <c r="B192" s="26" t="s">
        <v>149</v>
      </c>
      <c r="C192" s="5" t="s">
        <v>385</v>
      </c>
      <c r="D192" s="4" t="s">
        <v>38</v>
      </c>
      <c r="E192" s="4" t="s">
        <v>254</v>
      </c>
      <c r="F192" s="4" t="s">
        <v>77</v>
      </c>
      <c r="G192" s="4" t="s">
        <v>150</v>
      </c>
      <c r="H192" s="98"/>
      <c r="I192" s="98"/>
      <c r="J192" s="98"/>
    </row>
    <row r="193" spans="1:12" ht="30.75" customHeight="1">
      <c r="A193" s="47">
        <v>102</v>
      </c>
      <c r="B193" s="26" t="s">
        <v>140</v>
      </c>
      <c r="C193" s="5" t="s">
        <v>385</v>
      </c>
      <c r="D193" s="4" t="s">
        <v>38</v>
      </c>
      <c r="E193" s="4" t="s">
        <v>254</v>
      </c>
      <c r="F193" s="4" t="s">
        <v>77</v>
      </c>
      <c r="G193" s="4" t="s">
        <v>139</v>
      </c>
      <c r="H193" s="98"/>
      <c r="I193" s="98"/>
      <c r="J193" s="98"/>
    </row>
    <row r="194" spans="1:12" ht="14.25" customHeight="1">
      <c r="A194" s="47">
        <v>103</v>
      </c>
      <c r="B194" s="3" t="s">
        <v>33</v>
      </c>
      <c r="C194" s="5" t="s">
        <v>385</v>
      </c>
      <c r="D194" s="4" t="s">
        <v>38</v>
      </c>
      <c r="E194" s="4" t="s">
        <v>254</v>
      </c>
      <c r="F194" s="4" t="s">
        <v>77</v>
      </c>
      <c r="G194" s="4" t="s">
        <v>32</v>
      </c>
      <c r="H194" s="98"/>
      <c r="I194" s="98"/>
      <c r="J194" s="98"/>
    </row>
    <row r="195" spans="1:12" ht="27.75" hidden="1" customHeight="1">
      <c r="A195" s="47"/>
      <c r="B195" s="56" t="s">
        <v>372</v>
      </c>
      <c r="C195" s="5" t="s">
        <v>385</v>
      </c>
      <c r="D195" s="5" t="s">
        <v>38</v>
      </c>
      <c r="E195" s="50" t="s">
        <v>373</v>
      </c>
      <c r="F195" s="4"/>
      <c r="G195" s="4"/>
      <c r="H195" s="97">
        <f t="shared" ref="H195:H201" si="53">H196</f>
        <v>0</v>
      </c>
      <c r="I195" s="97">
        <f t="shared" ref="I195:J201" si="54">I196</f>
        <v>0</v>
      </c>
      <c r="J195" s="97">
        <f t="shared" si="54"/>
        <v>0</v>
      </c>
    </row>
    <row r="196" spans="1:12" ht="29.25" hidden="1" customHeight="1">
      <c r="A196" s="47"/>
      <c r="B196" s="56" t="s">
        <v>374</v>
      </c>
      <c r="C196" s="5" t="s">
        <v>385</v>
      </c>
      <c r="D196" s="5" t="s">
        <v>38</v>
      </c>
      <c r="E196" s="50" t="s">
        <v>375</v>
      </c>
      <c r="F196" s="4"/>
      <c r="G196" s="4"/>
      <c r="H196" s="97">
        <f t="shared" si="53"/>
        <v>0</v>
      </c>
      <c r="I196" s="97">
        <f t="shared" si="54"/>
        <v>0</v>
      </c>
      <c r="J196" s="97">
        <f t="shared" si="54"/>
        <v>0</v>
      </c>
    </row>
    <row r="197" spans="1:12" ht="42" hidden="1" customHeight="1">
      <c r="A197" s="47"/>
      <c r="B197" s="56" t="s">
        <v>376</v>
      </c>
      <c r="C197" s="5" t="s">
        <v>385</v>
      </c>
      <c r="D197" s="5" t="s">
        <v>38</v>
      </c>
      <c r="E197" s="50" t="s">
        <v>377</v>
      </c>
      <c r="F197" s="4"/>
      <c r="G197" s="4"/>
      <c r="H197" s="97">
        <f t="shared" si="53"/>
        <v>0</v>
      </c>
      <c r="I197" s="97">
        <f t="shared" si="54"/>
        <v>0</v>
      </c>
      <c r="J197" s="97">
        <f t="shared" si="54"/>
        <v>0</v>
      </c>
    </row>
    <row r="198" spans="1:12" ht="31.5" hidden="1" customHeight="1">
      <c r="A198" s="47">
        <v>180</v>
      </c>
      <c r="B198" s="1" t="s">
        <v>117</v>
      </c>
      <c r="C198" s="5" t="s">
        <v>385</v>
      </c>
      <c r="D198" s="5" t="s">
        <v>38</v>
      </c>
      <c r="E198" s="50" t="s">
        <v>371</v>
      </c>
      <c r="F198" s="5"/>
      <c r="G198" s="4"/>
      <c r="H198" s="97">
        <f t="shared" si="53"/>
        <v>0</v>
      </c>
      <c r="I198" s="97">
        <f t="shared" si="54"/>
        <v>0</v>
      </c>
      <c r="J198" s="97">
        <f t="shared" si="54"/>
        <v>0</v>
      </c>
    </row>
    <row r="199" spans="1:12" ht="25.5" hidden="1" customHeight="1">
      <c r="A199" s="47"/>
      <c r="B199" s="30" t="s">
        <v>168</v>
      </c>
      <c r="C199" s="5" t="s">
        <v>385</v>
      </c>
      <c r="D199" s="4" t="s">
        <v>38</v>
      </c>
      <c r="E199" s="4" t="s">
        <v>371</v>
      </c>
      <c r="F199" s="4" t="s">
        <v>164</v>
      </c>
      <c r="G199" s="4"/>
      <c r="H199" s="98">
        <f t="shared" si="53"/>
        <v>0</v>
      </c>
      <c r="I199" s="98">
        <f t="shared" si="54"/>
        <v>0</v>
      </c>
      <c r="J199" s="98">
        <f t="shared" si="54"/>
        <v>0</v>
      </c>
    </row>
    <row r="200" spans="1:12" ht="31.5" hidden="1" customHeight="1">
      <c r="A200" s="47"/>
      <c r="B200" s="30" t="s">
        <v>166</v>
      </c>
      <c r="C200" s="5" t="s">
        <v>385</v>
      </c>
      <c r="D200" s="4" t="s">
        <v>38</v>
      </c>
      <c r="E200" s="4" t="s">
        <v>371</v>
      </c>
      <c r="F200" s="4" t="s">
        <v>165</v>
      </c>
      <c r="G200" s="4"/>
      <c r="H200" s="98">
        <f t="shared" si="53"/>
        <v>0</v>
      </c>
      <c r="I200" s="98">
        <f t="shared" si="54"/>
        <v>0</v>
      </c>
      <c r="J200" s="98">
        <f t="shared" si="54"/>
        <v>0</v>
      </c>
    </row>
    <row r="201" spans="1:12" ht="22.5" hidden="1" customHeight="1">
      <c r="A201" s="47">
        <v>181</v>
      </c>
      <c r="B201" s="21" t="s">
        <v>123</v>
      </c>
      <c r="C201" s="5" t="s">
        <v>385</v>
      </c>
      <c r="D201" s="4" t="s">
        <v>38</v>
      </c>
      <c r="E201" s="4" t="s">
        <v>371</v>
      </c>
      <c r="F201" s="4" t="s">
        <v>77</v>
      </c>
      <c r="G201" s="4"/>
      <c r="H201" s="98">
        <f t="shared" si="53"/>
        <v>0</v>
      </c>
      <c r="I201" s="98">
        <f t="shared" si="54"/>
        <v>0</v>
      </c>
      <c r="J201" s="98">
        <f t="shared" si="54"/>
        <v>0</v>
      </c>
    </row>
    <row r="202" spans="1:12" ht="20.25" hidden="1" customHeight="1">
      <c r="A202" s="47">
        <v>182</v>
      </c>
      <c r="B202" s="3" t="s">
        <v>33</v>
      </c>
      <c r="C202" s="5" t="s">
        <v>385</v>
      </c>
      <c r="D202" s="4" t="s">
        <v>38</v>
      </c>
      <c r="E202" s="4" t="s">
        <v>371</v>
      </c>
      <c r="F202" s="4" t="s">
        <v>77</v>
      </c>
      <c r="G202" s="4" t="s">
        <v>32</v>
      </c>
      <c r="H202" s="98"/>
      <c r="I202" s="98"/>
      <c r="J202" s="98"/>
    </row>
    <row r="203" spans="1:12" ht="20.25" customHeight="1">
      <c r="A203" s="47"/>
      <c r="B203" s="1" t="s">
        <v>211</v>
      </c>
      <c r="C203" s="5" t="s">
        <v>385</v>
      </c>
      <c r="D203" s="5" t="s">
        <v>38</v>
      </c>
      <c r="E203" s="5" t="s">
        <v>254</v>
      </c>
      <c r="F203" s="5" t="s">
        <v>220</v>
      </c>
      <c r="G203" s="4"/>
      <c r="H203" s="98">
        <f>H204</f>
        <v>70000</v>
      </c>
      <c r="I203" s="98"/>
      <c r="J203" s="98"/>
    </row>
    <row r="204" spans="1:12" ht="20.25" customHeight="1">
      <c r="A204" s="47"/>
      <c r="B204" s="1" t="s">
        <v>156</v>
      </c>
      <c r="C204" s="5" t="s">
        <v>385</v>
      </c>
      <c r="D204" s="5" t="s">
        <v>38</v>
      </c>
      <c r="E204" s="5" t="s">
        <v>254</v>
      </c>
      <c r="F204" s="5" t="s">
        <v>157</v>
      </c>
      <c r="G204" s="4"/>
      <c r="H204" s="98">
        <f>H205</f>
        <v>70000</v>
      </c>
      <c r="I204" s="98"/>
      <c r="J204" s="98"/>
    </row>
    <row r="205" spans="1:12" ht="20.25" customHeight="1">
      <c r="A205" s="47"/>
      <c r="B205" s="1" t="s">
        <v>205</v>
      </c>
      <c r="C205" s="5" t="s">
        <v>385</v>
      </c>
      <c r="D205" s="5" t="s">
        <v>38</v>
      </c>
      <c r="E205" s="5" t="s">
        <v>254</v>
      </c>
      <c r="F205" s="5" t="s">
        <v>107</v>
      </c>
      <c r="G205" s="4"/>
      <c r="H205" s="98">
        <f>H206</f>
        <v>70000</v>
      </c>
      <c r="I205" s="98"/>
      <c r="J205" s="98"/>
    </row>
    <row r="206" spans="1:12" ht="20.25" customHeight="1">
      <c r="A206" s="47"/>
      <c r="B206" s="3" t="s">
        <v>473</v>
      </c>
      <c r="C206" s="5" t="s">
        <v>385</v>
      </c>
      <c r="D206" s="4" t="s">
        <v>38</v>
      </c>
      <c r="E206" s="4" t="s">
        <v>254</v>
      </c>
      <c r="F206" s="4" t="s">
        <v>107</v>
      </c>
      <c r="G206" s="4" t="s">
        <v>474</v>
      </c>
      <c r="H206" s="148">
        <v>70000</v>
      </c>
      <c r="I206" s="98"/>
      <c r="J206" s="98"/>
      <c r="K206" s="88">
        <v>70000</v>
      </c>
      <c r="L206" s="102"/>
    </row>
    <row r="207" spans="1:12" ht="30" customHeight="1">
      <c r="A207" s="47"/>
      <c r="B207" s="1" t="s">
        <v>233</v>
      </c>
      <c r="C207" s="5" t="s">
        <v>385</v>
      </c>
      <c r="D207" s="5" t="s">
        <v>38</v>
      </c>
      <c r="E207" s="5" t="s">
        <v>238</v>
      </c>
      <c r="F207" s="4"/>
      <c r="G207" s="4"/>
      <c r="H207" s="97">
        <f t="shared" ref="H207:H212" si="55">H208</f>
        <v>2000</v>
      </c>
      <c r="I207" s="97">
        <f t="shared" ref="I207:J212" si="56">I208</f>
        <v>0</v>
      </c>
      <c r="J207" s="97">
        <f t="shared" si="56"/>
        <v>0</v>
      </c>
    </row>
    <row r="208" spans="1:12" ht="39" customHeight="1">
      <c r="A208" s="47"/>
      <c r="B208" s="1" t="s">
        <v>409</v>
      </c>
      <c r="C208" s="5" t="s">
        <v>385</v>
      </c>
      <c r="D208" s="5" t="s">
        <v>38</v>
      </c>
      <c r="E208" s="5" t="s">
        <v>239</v>
      </c>
      <c r="F208" s="4"/>
      <c r="G208" s="4"/>
      <c r="H208" s="97">
        <f t="shared" si="55"/>
        <v>2000</v>
      </c>
      <c r="I208" s="97">
        <f t="shared" si="56"/>
        <v>0</v>
      </c>
      <c r="J208" s="97">
        <f t="shared" si="56"/>
        <v>0</v>
      </c>
    </row>
    <row r="209" spans="1:14" ht="76.5" customHeight="1">
      <c r="A209" s="47"/>
      <c r="B209" s="1" t="s">
        <v>379</v>
      </c>
      <c r="C209" s="5" t="s">
        <v>385</v>
      </c>
      <c r="D209" s="5" t="s">
        <v>38</v>
      </c>
      <c r="E209" s="5" t="s">
        <v>240</v>
      </c>
      <c r="F209" s="4"/>
      <c r="G209" s="4"/>
      <c r="H209" s="97">
        <f t="shared" si="55"/>
        <v>2000</v>
      </c>
      <c r="I209" s="97">
        <f t="shared" si="56"/>
        <v>0</v>
      </c>
      <c r="J209" s="97">
        <f t="shared" si="56"/>
        <v>0</v>
      </c>
    </row>
    <row r="210" spans="1:14" ht="32.25" customHeight="1">
      <c r="A210" s="47"/>
      <c r="B210" s="1" t="s">
        <v>410</v>
      </c>
      <c r="C210" s="5" t="s">
        <v>385</v>
      </c>
      <c r="D210" s="5" t="s">
        <v>38</v>
      </c>
      <c r="E210" s="5" t="s">
        <v>240</v>
      </c>
      <c r="F210" s="5" t="s">
        <v>164</v>
      </c>
      <c r="G210" s="4"/>
      <c r="H210" s="97">
        <f t="shared" si="55"/>
        <v>2000</v>
      </c>
      <c r="I210" s="97">
        <f t="shared" si="56"/>
        <v>0</v>
      </c>
      <c r="J210" s="97">
        <f t="shared" si="56"/>
        <v>0</v>
      </c>
    </row>
    <row r="211" spans="1:14" ht="37.5" customHeight="1">
      <c r="A211" s="47"/>
      <c r="B211" s="1" t="s">
        <v>166</v>
      </c>
      <c r="C211" s="5" t="s">
        <v>385</v>
      </c>
      <c r="D211" s="5" t="s">
        <v>38</v>
      </c>
      <c r="E211" s="5" t="s">
        <v>240</v>
      </c>
      <c r="F211" s="5" t="s">
        <v>165</v>
      </c>
      <c r="G211" s="4"/>
      <c r="H211" s="97">
        <f t="shared" si="55"/>
        <v>2000</v>
      </c>
      <c r="I211" s="97">
        <f t="shared" si="56"/>
        <v>0</v>
      </c>
      <c r="J211" s="97">
        <f t="shared" si="56"/>
        <v>0</v>
      </c>
    </row>
    <row r="212" spans="1:14" ht="37.5" customHeight="1">
      <c r="A212" s="47"/>
      <c r="B212" s="1" t="s">
        <v>123</v>
      </c>
      <c r="C212" s="5" t="s">
        <v>385</v>
      </c>
      <c r="D212" s="5" t="s">
        <v>38</v>
      </c>
      <c r="E212" s="5" t="s">
        <v>240</v>
      </c>
      <c r="F212" s="5" t="s">
        <v>77</v>
      </c>
      <c r="G212" s="4"/>
      <c r="H212" s="97">
        <f t="shared" si="55"/>
        <v>2000</v>
      </c>
      <c r="I212" s="97">
        <f t="shared" si="56"/>
        <v>0</v>
      </c>
      <c r="J212" s="97">
        <f t="shared" si="56"/>
        <v>0</v>
      </c>
    </row>
    <row r="213" spans="1:14" ht="20.25" customHeight="1">
      <c r="A213" s="47"/>
      <c r="B213" s="3" t="s">
        <v>411</v>
      </c>
      <c r="C213" s="5" t="s">
        <v>385</v>
      </c>
      <c r="D213" s="4" t="s">
        <v>38</v>
      </c>
      <c r="E213" s="4" t="s">
        <v>240</v>
      </c>
      <c r="F213" s="4" t="s">
        <v>77</v>
      </c>
      <c r="G213" s="4" t="s">
        <v>30</v>
      </c>
      <c r="H213" s="98">
        <v>2000</v>
      </c>
      <c r="I213" s="98">
        <v>0</v>
      </c>
      <c r="J213" s="98">
        <v>0</v>
      </c>
    </row>
    <row r="214" spans="1:14" ht="17.25" customHeight="1">
      <c r="A214" s="47">
        <f>A194+1</f>
        <v>104</v>
      </c>
      <c r="B214" s="6" t="s">
        <v>255</v>
      </c>
      <c r="C214" s="5" t="s">
        <v>385</v>
      </c>
      <c r="D214" s="5" t="s">
        <v>87</v>
      </c>
      <c r="E214" s="4"/>
      <c r="F214" s="4"/>
      <c r="G214" s="4"/>
      <c r="H214" s="97">
        <f>H215+H248</f>
        <v>3300168.74</v>
      </c>
      <c r="I214" s="97">
        <f>I215+I248</f>
        <v>757195.08</v>
      </c>
      <c r="J214" s="97">
        <f>J215+J248</f>
        <v>782044.63</v>
      </c>
    </row>
    <row r="215" spans="1:14" ht="15" customHeight="1">
      <c r="A215" s="47">
        <f t="shared" si="6"/>
        <v>105</v>
      </c>
      <c r="B215" s="6" t="s">
        <v>412</v>
      </c>
      <c r="C215" s="5" t="s">
        <v>385</v>
      </c>
      <c r="D215" s="5" t="s">
        <v>88</v>
      </c>
      <c r="E215" s="4"/>
      <c r="F215" s="4"/>
      <c r="G215" s="4"/>
      <c r="H215" s="97">
        <f>H216+H240</f>
        <v>2117718.7400000002</v>
      </c>
      <c r="I215" s="97">
        <f>I216+I240</f>
        <v>757195.08</v>
      </c>
      <c r="J215" s="97">
        <f>J216+J240</f>
        <v>782044.63</v>
      </c>
    </row>
    <row r="216" spans="1:14" ht="27" customHeight="1">
      <c r="A216" s="47"/>
      <c r="B216" s="6" t="s">
        <v>413</v>
      </c>
      <c r="C216" s="5" t="s">
        <v>385</v>
      </c>
      <c r="D216" s="5" t="s">
        <v>88</v>
      </c>
      <c r="E216" s="5" t="s">
        <v>258</v>
      </c>
      <c r="F216" s="4"/>
      <c r="G216" s="4"/>
      <c r="H216" s="97">
        <f>H217</f>
        <v>2115718.7400000002</v>
      </c>
      <c r="I216" s="97">
        <f t="shared" ref="I216:J216" si="57">I217</f>
        <v>757195.08</v>
      </c>
      <c r="J216" s="97">
        <f t="shared" si="57"/>
        <v>782044.63</v>
      </c>
    </row>
    <row r="217" spans="1:14" ht="24" customHeight="1">
      <c r="A217" s="47">
        <f>A215+1</f>
        <v>106</v>
      </c>
      <c r="B217" s="6" t="s">
        <v>256</v>
      </c>
      <c r="C217" s="5" t="s">
        <v>385</v>
      </c>
      <c r="D217" s="5" t="s">
        <v>88</v>
      </c>
      <c r="E217" s="5" t="s">
        <v>259</v>
      </c>
      <c r="F217" s="5"/>
      <c r="G217" s="5"/>
      <c r="H217" s="97">
        <f>H218+H224+H232</f>
        <v>2115718.7400000002</v>
      </c>
      <c r="I217" s="97">
        <f>I218+I224+I232</f>
        <v>757195.08</v>
      </c>
      <c r="J217" s="97">
        <f>J218+J224+J232</f>
        <v>782044.63</v>
      </c>
    </row>
    <row r="218" spans="1:14" ht="21" customHeight="1">
      <c r="A218" s="47"/>
      <c r="B218" s="6" t="s">
        <v>257</v>
      </c>
      <c r="C218" s="5" t="s">
        <v>385</v>
      </c>
      <c r="D218" s="5" t="s">
        <v>88</v>
      </c>
      <c r="E218" s="5" t="s">
        <v>260</v>
      </c>
      <c r="F218" s="5"/>
      <c r="G218" s="5"/>
      <c r="H218" s="97">
        <f>H219</f>
        <v>141306.23999999999</v>
      </c>
      <c r="I218" s="97">
        <f t="shared" ref="I218:J222" si="58">I219</f>
        <v>212195.08</v>
      </c>
      <c r="J218" s="97">
        <f t="shared" si="58"/>
        <v>207044.63</v>
      </c>
    </row>
    <row r="219" spans="1:14" ht="82.5" customHeight="1">
      <c r="A219" s="47"/>
      <c r="B219" s="31" t="s">
        <v>379</v>
      </c>
      <c r="C219" s="5" t="s">
        <v>385</v>
      </c>
      <c r="D219" s="5" t="s">
        <v>88</v>
      </c>
      <c r="E219" s="5" t="s">
        <v>261</v>
      </c>
      <c r="F219" s="5"/>
      <c r="G219" s="5"/>
      <c r="H219" s="97">
        <f>H220</f>
        <v>141306.23999999999</v>
      </c>
      <c r="I219" s="97">
        <f t="shared" si="58"/>
        <v>212195.08</v>
      </c>
      <c r="J219" s="97">
        <f t="shared" si="58"/>
        <v>207044.63</v>
      </c>
    </row>
    <row r="220" spans="1:14" ht="27.75" customHeight="1">
      <c r="A220" s="47"/>
      <c r="B220" s="32" t="s">
        <v>167</v>
      </c>
      <c r="C220" s="5" t="s">
        <v>385</v>
      </c>
      <c r="D220" s="5" t="s">
        <v>88</v>
      </c>
      <c r="E220" s="5" t="s">
        <v>261</v>
      </c>
      <c r="F220" s="5" t="s">
        <v>164</v>
      </c>
      <c r="G220" s="5"/>
      <c r="H220" s="97">
        <f>H221</f>
        <v>141306.23999999999</v>
      </c>
      <c r="I220" s="97">
        <f t="shared" si="58"/>
        <v>212195.08</v>
      </c>
      <c r="J220" s="97">
        <f t="shared" si="58"/>
        <v>207044.63</v>
      </c>
    </row>
    <row r="221" spans="1:14" ht="27.75" customHeight="1">
      <c r="A221" s="47"/>
      <c r="B221" s="32" t="s">
        <v>166</v>
      </c>
      <c r="C221" s="5" t="s">
        <v>385</v>
      </c>
      <c r="D221" s="5" t="s">
        <v>88</v>
      </c>
      <c r="E221" s="5" t="s">
        <v>261</v>
      </c>
      <c r="F221" s="5" t="s">
        <v>165</v>
      </c>
      <c r="G221" s="5"/>
      <c r="H221" s="97">
        <f>H222</f>
        <v>141306.23999999999</v>
      </c>
      <c r="I221" s="97">
        <f t="shared" si="58"/>
        <v>212195.08</v>
      </c>
      <c r="J221" s="97">
        <f t="shared" si="58"/>
        <v>207044.63</v>
      </c>
    </row>
    <row r="222" spans="1:14" ht="27.75" customHeight="1">
      <c r="A222" s="47"/>
      <c r="B222" s="22" t="s">
        <v>123</v>
      </c>
      <c r="C222" s="5" t="s">
        <v>385</v>
      </c>
      <c r="D222" s="5" t="s">
        <v>88</v>
      </c>
      <c r="E222" s="5" t="s">
        <v>261</v>
      </c>
      <c r="F222" s="5" t="s">
        <v>77</v>
      </c>
      <c r="G222" s="5"/>
      <c r="H222" s="97">
        <f>H223</f>
        <v>141306.23999999999</v>
      </c>
      <c r="I222" s="97">
        <f t="shared" si="58"/>
        <v>212195.08</v>
      </c>
      <c r="J222" s="97">
        <f t="shared" si="58"/>
        <v>207044.63</v>
      </c>
    </row>
    <row r="223" spans="1:14" s="76" customFormat="1" ht="14.25" customHeight="1">
      <c r="A223" s="75">
        <f>A217+1</f>
        <v>107</v>
      </c>
      <c r="B223" s="3" t="s">
        <v>29</v>
      </c>
      <c r="C223" s="5" t="s">
        <v>385</v>
      </c>
      <c r="D223" s="4" t="s">
        <v>88</v>
      </c>
      <c r="E223" s="4" t="s">
        <v>261</v>
      </c>
      <c r="F223" s="4" t="s">
        <v>77</v>
      </c>
      <c r="G223" s="4" t="s">
        <v>28</v>
      </c>
      <c r="H223" s="98">
        <v>141306.23999999999</v>
      </c>
      <c r="I223" s="98">
        <v>212195.08</v>
      </c>
      <c r="J223" s="98">
        <v>207044.63</v>
      </c>
      <c r="K223" s="88"/>
      <c r="L223" s="106"/>
      <c r="N223" s="77"/>
    </row>
    <row r="224" spans="1:14" ht="24" customHeight="1">
      <c r="A224" s="47"/>
      <c r="B224" s="54" t="s">
        <v>353</v>
      </c>
      <c r="C224" s="5" t="s">
        <v>385</v>
      </c>
      <c r="D224" s="5" t="s">
        <v>88</v>
      </c>
      <c r="E224" s="5" t="s">
        <v>262</v>
      </c>
      <c r="F224" s="5"/>
      <c r="G224" s="5"/>
      <c r="H224" s="97">
        <f>H225</f>
        <v>1397212.5</v>
      </c>
      <c r="I224" s="97">
        <f t="shared" ref="I224:J226" si="59">I225</f>
        <v>420000</v>
      </c>
      <c r="J224" s="97">
        <f t="shared" si="59"/>
        <v>450000</v>
      </c>
    </row>
    <row r="225" spans="1:14" ht="82.5" customHeight="1">
      <c r="A225" s="47"/>
      <c r="B225" s="31" t="s">
        <v>379</v>
      </c>
      <c r="C225" s="5" t="s">
        <v>385</v>
      </c>
      <c r="D225" s="5" t="s">
        <v>88</v>
      </c>
      <c r="E225" s="5" t="s">
        <v>263</v>
      </c>
      <c r="F225" s="5"/>
      <c r="G225" s="5"/>
      <c r="H225" s="97">
        <f>H226</f>
        <v>1397212.5</v>
      </c>
      <c r="I225" s="97">
        <f t="shared" si="59"/>
        <v>420000</v>
      </c>
      <c r="J225" s="97">
        <f t="shared" si="59"/>
        <v>450000</v>
      </c>
    </row>
    <row r="226" spans="1:14" ht="27.75" customHeight="1">
      <c r="A226" s="47"/>
      <c r="B226" s="32" t="s">
        <v>167</v>
      </c>
      <c r="C226" s="5" t="s">
        <v>385</v>
      </c>
      <c r="D226" s="5" t="s">
        <v>88</v>
      </c>
      <c r="E226" s="5" t="s">
        <v>263</v>
      </c>
      <c r="F226" s="5" t="s">
        <v>164</v>
      </c>
      <c r="G226" s="5"/>
      <c r="H226" s="97">
        <f>H227</f>
        <v>1397212.5</v>
      </c>
      <c r="I226" s="97">
        <f t="shared" si="59"/>
        <v>420000</v>
      </c>
      <c r="J226" s="97">
        <f t="shared" si="59"/>
        <v>450000</v>
      </c>
    </row>
    <row r="227" spans="1:14" ht="27.75" customHeight="1">
      <c r="A227" s="47"/>
      <c r="B227" s="32" t="s">
        <v>166</v>
      </c>
      <c r="C227" s="5" t="s">
        <v>385</v>
      </c>
      <c r="D227" s="5" t="s">
        <v>88</v>
      </c>
      <c r="E227" s="5" t="s">
        <v>263</v>
      </c>
      <c r="F227" s="5" t="s">
        <v>165</v>
      </c>
      <c r="G227" s="5"/>
      <c r="H227" s="97">
        <f>H228</f>
        <v>1397212.5</v>
      </c>
      <c r="I227" s="97">
        <f>I228</f>
        <v>420000</v>
      </c>
      <c r="J227" s="97">
        <f>J228</f>
        <v>450000</v>
      </c>
    </row>
    <row r="228" spans="1:14" ht="27.75" customHeight="1">
      <c r="A228" s="47"/>
      <c r="B228" s="22" t="s">
        <v>123</v>
      </c>
      <c r="C228" s="5" t="s">
        <v>385</v>
      </c>
      <c r="D228" s="5" t="s">
        <v>88</v>
      </c>
      <c r="E228" s="5" t="s">
        <v>263</v>
      </c>
      <c r="F228" s="5" t="s">
        <v>77</v>
      </c>
      <c r="G228" s="5"/>
      <c r="H228" s="97">
        <f>H230+H229+H231</f>
        <v>1397212.5</v>
      </c>
      <c r="I228" s="97">
        <f>I230+I229</f>
        <v>420000</v>
      </c>
      <c r="J228" s="97">
        <f>J230+J229</f>
        <v>450000</v>
      </c>
    </row>
    <row r="229" spans="1:14" s="79" customFormat="1" ht="15.75" customHeight="1">
      <c r="A229" s="78"/>
      <c r="B229" s="21" t="s">
        <v>29</v>
      </c>
      <c r="C229" s="4" t="s">
        <v>385</v>
      </c>
      <c r="D229" s="4" t="s">
        <v>88</v>
      </c>
      <c r="E229" s="4" t="s">
        <v>263</v>
      </c>
      <c r="F229" s="4" t="s">
        <v>77</v>
      </c>
      <c r="G229" s="4" t="s">
        <v>28</v>
      </c>
      <c r="H229" s="148">
        <f>537078.46-150000-120000</f>
        <v>267078.45999999996</v>
      </c>
      <c r="I229" s="98">
        <v>120000</v>
      </c>
      <c r="J229" s="98">
        <v>150000</v>
      </c>
      <c r="K229" s="88">
        <v>161000</v>
      </c>
      <c r="L229" s="112"/>
    </row>
    <row r="230" spans="1:14" s="76" customFormat="1" ht="14.25" customHeight="1">
      <c r="A230" s="75">
        <f>A223+1</f>
        <v>108</v>
      </c>
      <c r="B230" s="3" t="s">
        <v>104</v>
      </c>
      <c r="C230" s="5" t="s">
        <v>385</v>
      </c>
      <c r="D230" s="4" t="s">
        <v>88</v>
      </c>
      <c r="E230" s="4" t="s">
        <v>263</v>
      </c>
      <c r="F230" s="4" t="s">
        <v>77</v>
      </c>
      <c r="G230" s="4" t="s">
        <v>30</v>
      </c>
      <c r="H230" s="148">
        <f>800000-20000-4892.17</f>
        <v>775107.83</v>
      </c>
      <c r="I230" s="98">
        <v>300000</v>
      </c>
      <c r="J230" s="98">
        <v>300000</v>
      </c>
      <c r="K230" s="88">
        <v>229500</v>
      </c>
      <c r="L230" s="106"/>
      <c r="N230" s="77"/>
    </row>
    <row r="231" spans="1:14" s="76" customFormat="1" ht="14.25" customHeight="1">
      <c r="A231" s="75"/>
      <c r="B231" s="3" t="s">
        <v>146</v>
      </c>
      <c r="C231" s="5" t="s">
        <v>385</v>
      </c>
      <c r="D231" s="4" t="s">
        <v>88</v>
      </c>
      <c r="E231" s="4" t="s">
        <v>263</v>
      </c>
      <c r="F231" s="4" t="s">
        <v>77</v>
      </c>
      <c r="G231" s="4" t="s">
        <v>145</v>
      </c>
      <c r="H231" s="148">
        <f>150000+85026.21+120000</f>
        <v>355026.21</v>
      </c>
      <c r="I231" s="98"/>
      <c r="J231" s="98"/>
      <c r="K231" s="88">
        <v>150000</v>
      </c>
      <c r="L231" s="110"/>
      <c r="N231" s="77"/>
    </row>
    <row r="232" spans="1:14" ht="24" customHeight="1">
      <c r="A232" s="47"/>
      <c r="B232" s="6" t="s">
        <v>264</v>
      </c>
      <c r="C232" s="5" t="s">
        <v>385</v>
      </c>
      <c r="D232" s="5" t="s">
        <v>88</v>
      </c>
      <c r="E232" s="5" t="s">
        <v>354</v>
      </c>
      <c r="F232" s="5"/>
      <c r="G232" s="5"/>
      <c r="H232" s="97">
        <f>H233</f>
        <v>577200</v>
      </c>
      <c r="I232" s="97">
        <f t="shared" ref="I232:J235" si="60">I233</f>
        <v>125000</v>
      </c>
      <c r="J232" s="97">
        <f t="shared" si="60"/>
        <v>125000</v>
      </c>
    </row>
    <row r="233" spans="1:14" ht="82.5" customHeight="1">
      <c r="A233" s="47"/>
      <c r="B233" s="31" t="s">
        <v>379</v>
      </c>
      <c r="C233" s="5" t="s">
        <v>385</v>
      </c>
      <c r="D233" s="5" t="s">
        <v>88</v>
      </c>
      <c r="E233" s="5" t="s">
        <v>355</v>
      </c>
      <c r="F233" s="5"/>
      <c r="G233" s="5"/>
      <c r="H233" s="97">
        <f>H234</f>
        <v>577200</v>
      </c>
      <c r="I233" s="97">
        <f t="shared" si="60"/>
        <v>125000</v>
      </c>
      <c r="J233" s="97">
        <f t="shared" si="60"/>
        <v>125000</v>
      </c>
    </row>
    <row r="234" spans="1:14" ht="27.75" customHeight="1">
      <c r="A234" s="47"/>
      <c r="B234" s="32" t="s">
        <v>167</v>
      </c>
      <c r="C234" s="5" t="s">
        <v>385</v>
      </c>
      <c r="D234" s="5" t="s">
        <v>88</v>
      </c>
      <c r="E234" s="5" t="s">
        <v>355</v>
      </c>
      <c r="F234" s="5" t="s">
        <v>164</v>
      </c>
      <c r="G234" s="5"/>
      <c r="H234" s="97">
        <f>H235+H238</f>
        <v>577200</v>
      </c>
      <c r="I234" s="97">
        <f>I235+I238</f>
        <v>125000</v>
      </c>
      <c r="J234" s="97">
        <f>J235+J238</f>
        <v>125000</v>
      </c>
    </row>
    <row r="235" spans="1:14" ht="27.75" customHeight="1">
      <c r="A235" s="47"/>
      <c r="B235" s="32" t="s">
        <v>166</v>
      </c>
      <c r="C235" s="5" t="s">
        <v>385</v>
      </c>
      <c r="D235" s="5" t="s">
        <v>88</v>
      </c>
      <c r="E235" s="5" t="s">
        <v>355</v>
      </c>
      <c r="F235" s="5" t="s">
        <v>165</v>
      </c>
      <c r="G235" s="5"/>
      <c r="H235" s="97">
        <f>H236</f>
        <v>432200</v>
      </c>
      <c r="I235" s="97">
        <f t="shared" si="60"/>
        <v>0</v>
      </c>
      <c r="J235" s="97">
        <f t="shared" si="60"/>
        <v>0</v>
      </c>
    </row>
    <row r="236" spans="1:14" ht="27.75" customHeight="1">
      <c r="A236" s="47"/>
      <c r="B236" s="22" t="s">
        <v>123</v>
      </c>
      <c r="C236" s="5" t="s">
        <v>385</v>
      </c>
      <c r="D236" s="5" t="s">
        <v>88</v>
      </c>
      <c r="E236" s="5" t="s">
        <v>355</v>
      </c>
      <c r="F236" s="5" t="s">
        <v>77</v>
      </c>
      <c r="G236" s="5"/>
      <c r="H236" s="97">
        <f>H237</f>
        <v>432200</v>
      </c>
      <c r="I236" s="97">
        <f>I237</f>
        <v>0</v>
      </c>
      <c r="J236" s="97">
        <f>J237</f>
        <v>0</v>
      </c>
    </row>
    <row r="237" spans="1:14" ht="24" customHeight="1">
      <c r="A237" s="47">
        <v>110</v>
      </c>
      <c r="B237" s="3" t="s">
        <v>104</v>
      </c>
      <c r="C237" s="5" t="s">
        <v>385</v>
      </c>
      <c r="D237" s="4" t="s">
        <v>88</v>
      </c>
      <c r="E237" s="5" t="s">
        <v>355</v>
      </c>
      <c r="F237" s="4" t="s">
        <v>77</v>
      </c>
      <c r="G237" s="4" t="s">
        <v>30</v>
      </c>
      <c r="H237" s="148">
        <v>432200</v>
      </c>
      <c r="I237" s="98">
        <v>0</v>
      </c>
      <c r="J237" s="98">
        <v>0</v>
      </c>
      <c r="K237" s="99">
        <v>180053.65</v>
      </c>
      <c r="L237" s="102"/>
    </row>
    <row r="238" spans="1:14" ht="24" customHeight="1">
      <c r="A238" s="47"/>
      <c r="B238" s="74" t="s">
        <v>416</v>
      </c>
      <c r="C238" s="5" t="s">
        <v>385</v>
      </c>
      <c r="D238" s="5" t="s">
        <v>88</v>
      </c>
      <c r="E238" s="5" t="s">
        <v>355</v>
      </c>
      <c r="F238" s="5" t="s">
        <v>417</v>
      </c>
      <c r="G238" s="4"/>
      <c r="H238" s="97">
        <f>H239</f>
        <v>145000</v>
      </c>
      <c r="I238" s="97">
        <f>I239</f>
        <v>125000</v>
      </c>
      <c r="J238" s="97">
        <f>J239</f>
        <v>125000</v>
      </c>
      <c r="K238" s="107"/>
    </row>
    <row r="239" spans="1:14" ht="24" customHeight="1">
      <c r="A239" s="47"/>
      <c r="B239" s="3" t="s">
        <v>27</v>
      </c>
      <c r="C239" s="4" t="s">
        <v>385</v>
      </c>
      <c r="D239" s="4" t="s">
        <v>88</v>
      </c>
      <c r="E239" s="4" t="s">
        <v>355</v>
      </c>
      <c r="F239" s="4" t="s">
        <v>417</v>
      </c>
      <c r="G239" s="4" t="s">
        <v>26</v>
      </c>
      <c r="H239" s="98">
        <f>125000+20000</f>
        <v>145000</v>
      </c>
      <c r="I239" s="98">
        <v>125000</v>
      </c>
      <c r="J239" s="98">
        <v>125000</v>
      </c>
      <c r="K239" s="107">
        <v>59910.97</v>
      </c>
      <c r="L239" s="102"/>
    </row>
    <row r="240" spans="1:14" ht="27.75" customHeight="1">
      <c r="A240" s="47"/>
      <c r="B240" s="73" t="s">
        <v>415</v>
      </c>
      <c r="C240" s="5" t="s">
        <v>385</v>
      </c>
      <c r="D240" s="5" t="s">
        <v>88</v>
      </c>
      <c r="E240" s="5" t="s">
        <v>350</v>
      </c>
      <c r="F240" s="81"/>
      <c r="G240" s="81"/>
      <c r="H240" s="97">
        <f t="shared" ref="H240:H246" si="61">H241</f>
        <v>2000</v>
      </c>
      <c r="I240" s="97">
        <f t="shared" ref="I240:J246" si="62">I241</f>
        <v>0</v>
      </c>
      <c r="J240" s="97">
        <f t="shared" si="62"/>
        <v>0</v>
      </c>
    </row>
    <row r="241" spans="1:13" ht="27.75" customHeight="1">
      <c r="A241" s="47"/>
      <c r="B241" s="73" t="s">
        <v>348</v>
      </c>
      <c r="C241" s="5" t="s">
        <v>385</v>
      </c>
      <c r="D241" s="5" t="s">
        <v>88</v>
      </c>
      <c r="E241" s="5" t="s">
        <v>350</v>
      </c>
      <c r="F241" s="81"/>
      <c r="G241" s="81"/>
      <c r="H241" s="97">
        <f t="shared" si="61"/>
        <v>2000</v>
      </c>
      <c r="I241" s="97">
        <f t="shared" si="62"/>
        <v>0</v>
      </c>
      <c r="J241" s="97">
        <f t="shared" si="62"/>
        <v>0</v>
      </c>
    </row>
    <row r="242" spans="1:13" ht="51" customHeight="1">
      <c r="A242" s="47"/>
      <c r="B242" s="73" t="s">
        <v>349</v>
      </c>
      <c r="C242" s="5" t="s">
        <v>385</v>
      </c>
      <c r="D242" s="5" t="s">
        <v>88</v>
      </c>
      <c r="E242" s="5" t="s">
        <v>351</v>
      </c>
      <c r="F242" s="81"/>
      <c r="G242" s="81"/>
      <c r="H242" s="97">
        <f t="shared" si="61"/>
        <v>2000</v>
      </c>
      <c r="I242" s="97">
        <f t="shared" si="62"/>
        <v>0</v>
      </c>
      <c r="J242" s="97">
        <f t="shared" si="62"/>
        <v>0</v>
      </c>
    </row>
    <row r="243" spans="1:13" ht="73.5" customHeight="1">
      <c r="A243" s="47"/>
      <c r="B243" s="73" t="s">
        <v>379</v>
      </c>
      <c r="C243" s="5" t="s">
        <v>385</v>
      </c>
      <c r="D243" s="5" t="s">
        <v>88</v>
      </c>
      <c r="E243" s="5" t="s">
        <v>352</v>
      </c>
      <c r="F243" s="81"/>
      <c r="G243" s="81"/>
      <c r="H243" s="97">
        <f t="shared" si="61"/>
        <v>2000</v>
      </c>
      <c r="I243" s="97">
        <f t="shared" si="62"/>
        <v>0</v>
      </c>
      <c r="J243" s="97">
        <f t="shared" si="62"/>
        <v>0</v>
      </c>
    </row>
    <row r="244" spans="1:13" s="17" customFormat="1" ht="27.75" customHeight="1">
      <c r="A244" s="47"/>
      <c r="B244" s="73" t="s">
        <v>410</v>
      </c>
      <c r="C244" s="5" t="s">
        <v>385</v>
      </c>
      <c r="D244" s="5" t="s">
        <v>88</v>
      </c>
      <c r="E244" s="5" t="s">
        <v>352</v>
      </c>
      <c r="F244" s="80" t="s">
        <v>164</v>
      </c>
      <c r="G244" s="80"/>
      <c r="H244" s="97">
        <f t="shared" si="61"/>
        <v>2000</v>
      </c>
      <c r="I244" s="97">
        <f t="shared" si="62"/>
        <v>0</v>
      </c>
      <c r="J244" s="97">
        <f t="shared" si="62"/>
        <v>0</v>
      </c>
      <c r="K244" s="113"/>
      <c r="L244" s="114"/>
      <c r="M244" s="71"/>
    </row>
    <row r="245" spans="1:13" ht="27.75" customHeight="1">
      <c r="A245" s="47"/>
      <c r="B245" s="73" t="s">
        <v>166</v>
      </c>
      <c r="C245" s="5" t="s">
        <v>385</v>
      </c>
      <c r="D245" s="5" t="s">
        <v>88</v>
      </c>
      <c r="E245" s="5" t="s">
        <v>352</v>
      </c>
      <c r="F245" s="80" t="s">
        <v>165</v>
      </c>
      <c r="G245" s="81"/>
      <c r="H245" s="97">
        <f t="shared" si="61"/>
        <v>2000</v>
      </c>
      <c r="I245" s="97">
        <f t="shared" si="62"/>
        <v>0</v>
      </c>
      <c r="J245" s="97">
        <f t="shared" si="62"/>
        <v>0</v>
      </c>
    </row>
    <row r="246" spans="1:13" ht="27.75" customHeight="1">
      <c r="A246" s="47"/>
      <c r="B246" s="73" t="s">
        <v>123</v>
      </c>
      <c r="C246" s="5" t="s">
        <v>385</v>
      </c>
      <c r="D246" s="5" t="s">
        <v>88</v>
      </c>
      <c r="E246" s="5" t="s">
        <v>352</v>
      </c>
      <c r="F246" s="80" t="s">
        <v>77</v>
      </c>
      <c r="G246" s="81"/>
      <c r="H246" s="97">
        <f t="shared" si="61"/>
        <v>2000</v>
      </c>
      <c r="I246" s="97">
        <f t="shared" si="62"/>
        <v>0</v>
      </c>
      <c r="J246" s="97">
        <f t="shared" si="62"/>
        <v>0</v>
      </c>
    </row>
    <row r="247" spans="1:13" ht="27.75" customHeight="1">
      <c r="A247" s="47"/>
      <c r="B247" s="72" t="s">
        <v>104</v>
      </c>
      <c r="C247" s="4" t="s">
        <v>385</v>
      </c>
      <c r="D247" s="4" t="s">
        <v>88</v>
      </c>
      <c r="E247" s="5" t="s">
        <v>352</v>
      </c>
      <c r="F247" s="81" t="s">
        <v>77</v>
      </c>
      <c r="G247" s="81" t="s">
        <v>30</v>
      </c>
      <c r="H247" s="98">
        <v>2000</v>
      </c>
      <c r="I247" s="98">
        <v>0</v>
      </c>
      <c r="J247" s="98">
        <v>0</v>
      </c>
      <c r="K247" s="88">
        <v>2000</v>
      </c>
    </row>
    <row r="248" spans="1:13" ht="27.75" customHeight="1">
      <c r="A248" s="47"/>
      <c r="B248" s="65" t="s">
        <v>390</v>
      </c>
      <c r="C248" s="5" t="s">
        <v>385</v>
      </c>
      <c r="D248" s="5" t="s">
        <v>103</v>
      </c>
      <c r="E248" s="66" t="s">
        <v>392</v>
      </c>
      <c r="F248" s="81"/>
      <c r="G248" s="81"/>
      <c r="H248" s="97">
        <f>H249+H255</f>
        <v>1182450</v>
      </c>
      <c r="I248" s="97">
        <f>I249+I255</f>
        <v>0</v>
      </c>
      <c r="J248" s="97">
        <f>J249+J255</f>
        <v>0</v>
      </c>
    </row>
    <row r="249" spans="1:13" ht="27.75" customHeight="1">
      <c r="A249" s="47"/>
      <c r="B249" s="67" t="s">
        <v>391</v>
      </c>
      <c r="C249" s="5" t="s">
        <v>385</v>
      </c>
      <c r="D249" s="5" t="s">
        <v>103</v>
      </c>
      <c r="E249" s="66" t="s">
        <v>392</v>
      </c>
      <c r="F249" s="81"/>
      <c r="G249" s="81"/>
      <c r="H249" s="97">
        <f>H250</f>
        <v>1000</v>
      </c>
      <c r="I249" s="97">
        <f>I250</f>
        <v>0</v>
      </c>
      <c r="J249" s="97">
        <f>J250</f>
        <v>0</v>
      </c>
    </row>
    <row r="250" spans="1:13" ht="27.75" customHeight="1">
      <c r="A250" s="47"/>
      <c r="B250" s="65" t="s">
        <v>393</v>
      </c>
      <c r="C250" s="5" t="s">
        <v>385</v>
      </c>
      <c r="D250" s="5" t="s">
        <v>103</v>
      </c>
      <c r="E250" s="66" t="s">
        <v>398</v>
      </c>
      <c r="F250" s="81"/>
      <c r="G250" s="81"/>
      <c r="H250" s="97">
        <f t="shared" ref="H250:H253" si="63">H251</f>
        <v>1000</v>
      </c>
      <c r="I250" s="97">
        <f t="shared" ref="I250:J253" si="64">I251</f>
        <v>0</v>
      </c>
      <c r="J250" s="97">
        <f t="shared" si="64"/>
        <v>0</v>
      </c>
    </row>
    <row r="251" spans="1:13" ht="85.5" customHeight="1">
      <c r="A251" s="47"/>
      <c r="B251" s="31" t="s">
        <v>379</v>
      </c>
      <c r="C251" s="80" t="s">
        <v>385</v>
      </c>
      <c r="D251" s="80" t="s">
        <v>103</v>
      </c>
      <c r="E251" s="66" t="s">
        <v>399</v>
      </c>
      <c r="F251" s="81"/>
      <c r="G251" s="81"/>
      <c r="H251" s="97">
        <f t="shared" si="63"/>
        <v>1000</v>
      </c>
      <c r="I251" s="97">
        <f t="shared" si="64"/>
        <v>0</v>
      </c>
      <c r="J251" s="97">
        <f t="shared" si="64"/>
        <v>0</v>
      </c>
    </row>
    <row r="252" spans="1:13" ht="27.75" customHeight="1">
      <c r="A252" s="47"/>
      <c r="B252" s="3" t="s">
        <v>229</v>
      </c>
      <c r="C252" s="4" t="s">
        <v>385</v>
      </c>
      <c r="D252" s="4" t="s">
        <v>103</v>
      </c>
      <c r="E252" s="68" t="s">
        <v>399</v>
      </c>
      <c r="F252" s="81" t="s">
        <v>164</v>
      </c>
      <c r="G252" s="81"/>
      <c r="H252" s="98">
        <f t="shared" si="63"/>
        <v>1000</v>
      </c>
      <c r="I252" s="98">
        <f t="shared" si="64"/>
        <v>0</v>
      </c>
      <c r="J252" s="98">
        <f t="shared" si="64"/>
        <v>0</v>
      </c>
    </row>
    <row r="253" spans="1:13" ht="27.75" customHeight="1">
      <c r="A253" s="47"/>
      <c r="B253" s="3" t="s">
        <v>123</v>
      </c>
      <c r="C253" s="4" t="s">
        <v>385</v>
      </c>
      <c r="D253" s="4" t="s">
        <v>103</v>
      </c>
      <c r="E253" s="68" t="s">
        <v>399</v>
      </c>
      <c r="F253" s="81" t="s">
        <v>77</v>
      </c>
      <c r="G253" s="81"/>
      <c r="H253" s="98">
        <f t="shared" si="63"/>
        <v>1000</v>
      </c>
      <c r="I253" s="98">
        <f t="shared" si="64"/>
        <v>0</v>
      </c>
      <c r="J253" s="98">
        <f t="shared" si="64"/>
        <v>0</v>
      </c>
    </row>
    <row r="254" spans="1:13" ht="27.75" customHeight="1">
      <c r="A254" s="47"/>
      <c r="B254" s="3" t="s">
        <v>69</v>
      </c>
      <c r="C254" s="4" t="s">
        <v>385</v>
      </c>
      <c r="D254" s="4" t="s">
        <v>103</v>
      </c>
      <c r="E254" s="68" t="s">
        <v>399</v>
      </c>
      <c r="F254" s="81" t="s">
        <v>77</v>
      </c>
      <c r="G254" s="81" t="s">
        <v>30</v>
      </c>
      <c r="H254" s="98">
        <v>1000</v>
      </c>
      <c r="I254" s="98">
        <v>0</v>
      </c>
      <c r="J254" s="98">
        <v>0</v>
      </c>
    </row>
    <row r="255" spans="1:13" ht="27.75" customHeight="1">
      <c r="A255" s="47"/>
      <c r="B255" s="55" t="s">
        <v>180</v>
      </c>
      <c r="C255" s="5" t="s">
        <v>385</v>
      </c>
      <c r="D255" s="5" t="s">
        <v>103</v>
      </c>
      <c r="E255" s="66" t="s">
        <v>196</v>
      </c>
      <c r="F255" s="80"/>
      <c r="G255" s="80"/>
      <c r="H255" s="97">
        <f>H256</f>
        <v>1181450</v>
      </c>
      <c r="I255" s="97">
        <f>I256</f>
        <v>0</v>
      </c>
      <c r="J255" s="97">
        <f>J256</f>
        <v>0</v>
      </c>
    </row>
    <row r="256" spans="1:13" ht="51.75" customHeight="1">
      <c r="A256" s="47"/>
      <c r="B256" s="1" t="s">
        <v>418</v>
      </c>
      <c r="C256" s="5" t="s">
        <v>385</v>
      </c>
      <c r="D256" s="5" t="s">
        <v>103</v>
      </c>
      <c r="E256" s="66" t="s">
        <v>421</v>
      </c>
      <c r="F256" s="80"/>
      <c r="G256" s="80"/>
      <c r="H256" s="97">
        <f>H257+H263</f>
        <v>1181450</v>
      </c>
      <c r="I256" s="97">
        <f>I257+I263</f>
        <v>0</v>
      </c>
      <c r="J256" s="97">
        <f>J257+J263</f>
        <v>0</v>
      </c>
    </row>
    <row r="257" spans="1:12" ht="27.75" customHeight="1">
      <c r="A257" s="47"/>
      <c r="B257" s="1" t="s">
        <v>419</v>
      </c>
      <c r="C257" s="5" t="s">
        <v>385</v>
      </c>
      <c r="D257" s="5" t="s">
        <v>103</v>
      </c>
      <c r="E257" s="66" t="s">
        <v>422</v>
      </c>
      <c r="F257" s="80"/>
      <c r="G257" s="80"/>
      <c r="H257" s="97">
        <f>H258</f>
        <v>599000</v>
      </c>
      <c r="I257" s="97">
        <f t="shared" ref="I257:J261" si="65">I258</f>
        <v>0</v>
      </c>
      <c r="J257" s="97">
        <f t="shared" si="65"/>
        <v>0</v>
      </c>
    </row>
    <row r="258" spans="1:12" ht="52.5" customHeight="1">
      <c r="A258" s="47"/>
      <c r="B258" s="1" t="s">
        <v>475</v>
      </c>
      <c r="C258" s="5" t="s">
        <v>385</v>
      </c>
      <c r="D258" s="5" t="s">
        <v>103</v>
      </c>
      <c r="E258" s="66" t="s">
        <v>466</v>
      </c>
      <c r="F258" s="80"/>
      <c r="G258" s="80"/>
      <c r="H258" s="97">
        <f>H259</f>
        <v>599000</v>
      </c>
      <c r="I258" s="97">
        <f t="shared" si="65"/>
        <v>0</v>
      </c>
      <c r="J258" s="97">
        <f t="shared" si="65"/>
        <v>0</v>
      </c>
    </row>
    <row r="259" spans="1:12" ht="27.75" customHeight="1">
      <c r="A259" s="47"/>
      <c r="B259" s="3" t="s">
        <v>229</v>
      </c>
      <c r="C259" s="4" t="s">
        <v>385</v>
      </c>
      <c r="D259" s="4" t="s">
        <v>103</v>
      </c>
      <c r="E259" s="68" t="s">
        <v>466</v>
      </c>
      <c r="F259" s="153" t="s">
        <v>164</v>
      </c>
      <c r="G259" s="153"/>
      <c r="H259" s="148">
        <f>H260</f>
        <v>599000</v>
      </c>
      <c r="I259" s="98">
        <f t="shared" si="65"/>
        <v>0</v>
      </c>
      <c r="J259" s="98">
        <f t="shared" si="65"/>
        <v>0</v>
      </c>
    </row>
    <row r="260" spans="1:12" ht="27.75" customHeight="1">
      <c r="A260" s="47"/>
      <c r="B260" s="72" t="s">
        <v>166</v>
      </c>
      <c r="C260" s="4" t="s">
        <v>385</v>
      </c>
      <c r="D260" s="4" t="s">
        <v>103</v>
      </c>
      <c r="E260" s="68" t="s">
        <v>466</v>
      </c>
      <c r="F260" s="153" t="s">
        <v>165</v>
      </c>
      <c r="G260" s="153"/>
      <c r="H260" s="148">
        <f>H261</f>
        <v>599000</v>
      </c>
      <c r="I260" s="98">
        <f t="shared" si="65"/>
        <v>0</v>
      </c>
      <c r="J260" s="98">
        <f t="shared" si="65"/>
        <v>0</v>
      </c>
    </row>
    <row r="261" spans="1:12" ht="27.75" customHeight="1">
      <c r="A261" s="47"/>
      <c r="B261" s="3" t="s">
        <v>123</v>
      </c>
      <c r="C261" s="4" t="s">
        <v>385</v>
      </c>
      <c r="D261" s="4" t="s">
        <v>103</v>
      </c>
      <c r="E261" s="68" t="s">
        <v>466</v>
      </c>
      <c r="F261" s="153" t="s">
        <v>77</v>
      </c>
      <c r="G261" s="153"/>
      <c r="H261" s="148">
        <f>H262</f>
        <v>599000</v>
      </c>
      <c r="I261" s="98">
        <f t="shared" si="65"/>
        <v>0</v>
      </c>
      <c r="J261" s="98">
        <f t="shared" si="65"/>
        <v>0</v>
      </c>
    </row>
    <row r="262" spans="1:12" ht="27.75" customHeight="1">
      <c r="A262" s="47"/>
      <c r="B262" s="3" t="s">
        <v>69</v>
      </c>
      <c r="C262" s="4" t="s">
        <v>385</v>
      </c>
      <c r="D262" s="4" t="s">
        <v>103</v>
      </c>
      <c r="E262" s="68" t="s">
        <v>466</v>
      </c>
      <c r="F262" s="162" t="s">
        <v>77</v>
      </c>
      <c r="G262" s="162" t="s">
        <v>30</v>
      </c>
      <c r="H262" s="148">
        <f>23000+725000-576.67-148423.33</f>
        <v>599000</v>
      </c>
      <c r="I262" s="98"/>
      <c r="J262" s="98"/>
      <c r="L262" s="102"/>
    </row>
    <row r="263" spans="1:12" ht="27.75" customHeight="1">
      <c r="A263" s="47"/>
      <c r="B263" s="1" t="s">
        <v>420</v>
      </c>
      <c r="C263" s="5" t="s">
        <v>385</v>
      </c>
      <c r="D263" s="5" t="s">
        <v>103</v>
      </c>
      <c r="E263" s="66" t="s">
        <v>423</v>
      </c>
      <c r="F263" s="80"/>
      <c r="G263" s="80"/>
      <c r="H263" s="97">
        <f>H264</f>
        <v>582450</v>
      </c>
      <c r="I263" s="97">
        <f t="shared" ref="I263:J266" si="66">I264</f>
        <v>0</v>
      </c>
      <c r="J263" s="97">
        <f t="shared" si="66"/>
        <v>0</v>
      </c>
    </row>
    <row r="264" spans="1:12" ht="55.5" customHeight="1">
      <c r="A264" s="47"/>
      <c r="B264" s="1" t="s">
        <v>476</v>
      </c>
      <c r="C264" s="5" t="s">
        <v>385</v>
      </c>
      <c r="D264" s="5" t="s">
        <v>103</v>
      </c>
      <c r="E264" s="66" t="s">
        <v>467</v>
      </c>
      <c r="F264" s="80"/>
      <c r="G264" s="80"/>
      <c r="H264" s="97">
        <f>H265</f>
        <v>582450</v>
      </c>
      <c r="I264" s="97">
        <f t="shared" si="66"/>
        <v>0</v>
      </c>
      <c r="J264" s="97">
        <f t="shared" si="66"/>
        <v>0</v>
      </c>
    </row>
    <row r="265" spans="1:12" ht="27.75" customHeight="1">
      <c r="A265" s="47"/>
      <c r="B265" s="3" t="s">
        <v>229</v>
      </c>
      <c r="C265" s="4" t="s">
        <v>385</v>
      </c>
      <c r="D265" s="4" t="s">
        <v>103</v>
      </c>
      <c r="E265" s="68" t="s">
        <v>467</v>
      </c>
      <c r="F265" s="153" t="s">
        <v>164</v>
      </c>
      <c r="G265" s="153"/>
      <c r="H265" s="148">
        <f>H266</f>
        <v>582450</v>
      </c>
      <c r="I265" s="98">
        <f t="shared" si="66"/>
        <v>0</v>
      </c>
      <c r="J265" s="98">
        <f t="shared" si="66"/>
        <v>0</v>
      </c>
    </row>
    <row r="266" spans="1:12" ht="27.75" customHeight="1">
      <c r="A266" s="47"/>
      <c r="B266" s="72" t="s">
        <v>166</v>
      </c>
      <c r="C266" s="4" t="s">
        <v>385</v>
      </c>
      <c r="D266" s="4" t="s">
        <v>103</v>
      </c>
      <c r="E266" s="68" t="s">
        <v>467</v>
      </c>
      <c r="F266" s="153" t="s">
        <v>165</v>
      </c>
      <c r="G266" s="153"/>
      <c r="H266" s="148">
        <f>H267</f>
        <v>582450</v>
      </c>
      <c r="I266" s="98">
        <f t="shared" si="66"/>
        <v>0</v>
      </c>
      <c r="J266" s="98">
        <f t="shared" si="66"/>
        <v>0</v>
      </c>
    </row>
    <row r="267" spans="1:12" ht="27.75" customHeight="1">
      <c r="A267" s="47"/>
      <c r="B267" s="3" t="s">
        <v>123</v>
      </c>
      <c r="C267" s="4" t="s">
        <v>385</v>
      </c>
      <c r="D267" s="4" t="s">
        <v>103</v>
      </c>
      <c r="E267" s="68" t="s">
        <v>467</v>
      </c>
      <c r="F267" s="153" t="s">
        <v>77</v>
      </c>
      <c r="G267" s="153"/>
      <c r="H267" s="148">
        <f>H268</f>
        <v>582450</v>
      </c>
      <c r="I267" s="98">
        <f>-I268</f>
        <v>0</v>
      </c>
      <c r="J267" s="98">
        <f>J268</f>
        <v>0</v>
      </c>
    </row>
    <row r="268" spans="1:12" ht="27.75" customHeight="1">
      <c r="A268" s="47"/>
      <c r="B268" s="3" t="s">
        <v>69</v>
      </c>
      <c r="C268" s="4" t="s">
        <v>385</v>
      </c>
      <c r="D268" s="4" t="s">
        <v>103</v>
      </c>
      <c r="E268" s="68" t="s">
        <v>467</v>
      </c>
      <c r="F268" s="153" t="s">
        <v>77</v>
      </c>
      <c r="G268" s="153" t="s">
        <v>30</v>
      </c>
      <c r="H268" s="148">
        <f>20000+564900-2450</f>
        <v>582450</v>
      </c>
      <c r="I268" s="98"/>
      <c r="J268" s="98"/>
      <c r="L268" s="102"/>
    </row>
    <row r="269" spans="1:12" ht="12.75" customHeight="1">
      <c r="A269" s="47">
        <v>117</v>
      </c>
      <c r="B269" s="6" t="s">
        <v>265</v>
      </c>
      <c r="C269" s="5" t="s">
        <v>385</v>
      </c>
      <c r="D269" s="5" t="s">
        <v>89</v>
      </c>
      <c r="E269" s="4"/>
      <c r="F269" s="4"/>
      <c r="G269" s="4"/>
      <c r="H269" s="97">
        <f>H270+H289</f>
        <v>1484558.75</v>
      </c>
      <c r="I269" s="97">
        <f>I270+I289</f>
        <v>932240</v>
      </c>
      <c r="J269" s="97">
        <f t="shared" ref="J269" si="67">J270+J289</f>
        <v>882240</v>
      </c>
    </row>
    <row r="270" spans="1:12" ht="15" customHeight="1">
      <c r="A270" s="47">
        <f t="shared" si="6"/>
        <v>118</v>
      </c>
      <c r="B270" s="6" t="s">
        <v>401</v>
      </c>
      <c r="C270" s="5" t="s">
        <v>385</v>
      </c>
      <c r="D270" s="5" t="s">
        <v>108</v>
      </c>
      <c r="E270" s="4"/>
      <c r="F270" s="4"/>
      <c r="G270" s="4"/>
      <c r="H270" s="97">
        <f>H275</f>
        <v>87128.75</v>
      </c>
      <c r="I270" s="97">
        <f t="shared" ref="I270:J270" si="68">I275</f>
        <v>0</v>
      </c>
      <c r="J270" s="97">
        <f t="shared" si="68"/>
        <v>0</v>
      </c>
    </row>
    <row r="271" spans="1:12" ht="0.75" customHeight="1">
      <c r="A271" s="47"/>
      <c r="B271" s="6" t="s">
        <v>177</v>
      </c>
      <c r="C271" s="5" t="s">
        <v>385</v>
      </c>
      <c r="D271" s="5" t="s">
        <v>108</v>
      </c>
      <c r="E271" s="5" t="s">
        <v>178</v>
      </c>
      <c r="F271" s="4"/>
      <c r="G271" s="4"/>
      <c r="H271" s="97">
        <f t="shared" ref="H271:H280" si="69">H272</f>
        <v>87128.75</v>
      </c>
      <c r="I271" s="97">
        <f t="shared" ref="I271:J280" si="70">I272</f>
        <v>0</v>
      </c>
      <c r="J271" s="97">
        <f t="shared" si="70"/>
        <v>0</v>
      </c>
    </row>
    <row r="272" spans="1:12" ht="18" hidden="1" customHeight="1">
      <c r="A272" s="47"/>
      <c r="B272" s="3" t="s">
        <v>175</v>
      </c>
      <c r="C272" s="5" t="s">
        <v>385</v>
      </c>
      <c r="D272" s="4" t="s">
        <v>108</v>
      </c>
      <c r="E272" s="4" t="s">
        <v>178</v>
      </c>
      <c r="F272" s="4" t="s">
        <v>164</v>
      </c>
      <c r="G272" s="4"/>
      <c r="H272" s="97">
        <f t="shared" si="69"/>
        <v>87128.75</v>
      </c>
      <c r="I272" s="97">
        <f t="shared" si="70"/>
        <v>0</v>
      </c>
      <c r="J272" s="97">
        <f t="shared" si="70"/>
        <v>0</v>
      </c>
    </row>
    <row r="273" spans="1:12" ht="26.25" hidden="1" customHeight="1">
      <c r="A273" s="47"/>
      <c r="B273" s="3" t="s">
        <v>176</v>
      </c>
      <c r="C273" s="5" t="s">
        <v>385</v>
      </c>
      <c r="D273" s="4" t="s">
        <v>108</v>
      </c>
      <c r="E273" s="4" t="s">
        <v>178</v>
      </c>
      <c r="F273" s="4" t="s">
        <v>165</v>
      </c>
      <c r="G273" s="4"/>
      <c r="H273" s="97">
        <f t="shared" si="69"/>
        <v>87128.75</v>
      </c>
      <c r="I273" s="97">
        <f t="shared" si="70"/>
        <v>0</v>
      </c>
      <c r="J273" s="97">
        <f t="shared" si="70"/>
        <v>0</v>
      </c>
    </row>
    <row r="274" spans="1:12" ht="18" hidden="1" customHeight="1">
      <c r="A274" s="47"/>
      <c r="B274" s="3" t="s">
        <v>123</v>
      </c>
      <c r="C274" s="5" t="s">
        <v>385</v>
      </c>
      <c r="D274" s="4" t="s">
        <v>108</v>
      </c>
      <c r="E274" s="4" t="s">
        <v>178</v>
      </c>
      <c r="F274" s="4" t="s">
        <v>77</v>
      </c>
      <c r="G274" s="4"/>
      <c r="H274" s="97">
        <f t="shared" si="69"/>
        <v>87128.75</v>
      </c>
      <c r="I274" s="97">
        <f t="shared" si="70"/>
        <v>0</v>
      </c>
      <c r="J274" s="97">
        <f t="shared" si="70"/>
        <v>0</v>
      </c>
      <c r="L274" s="102"/>
    </row>
    <row r="275" spans="1:12" ht="44.25" customHeight="1">
      <c r="A275" s="47"/>
      <c r="B275" s="48" t="s">
        <v>266</v>
      </c>
      <c r="C275" s="5" t="s">
        <v>385</v>
      </c>
      <c r="D275" s="5" t="s">
        <v>108</v>
      </c>
      <c r="E275" s="5" t="s">
        <v>268</v>
      </c>
      <c r="F275" s="4"/>
      <c r="G275" s="4"/>
      <c r="H275" s="97">
        <f t="shared" si="69"/>
        <v>87128.75</v>
      </c>
      <c r="I275" s="97">
        <f t="shared" si="70"/>
        <v>0</v>
      </c>
      <c r="J275" s="97">
        <f t="shared" si="70"/>
        <v>0</v>
      </c>
      <c r="L275" s="102"/>
    </row>
    <row r="276" spans="1:12" ht="30.75" customHeight="1">
      <c r="A276" s="47">
        <f>A270+1</f>
        <v>119</v>
      </c>
      <c r="B276" s="6" t="s">
        <v>267</v>
      </c>
      <c r="C276" s="5" t="s">
        <v>385</v>
      </c>
      <c r="D276" s="5" t="s">
        <v>108</v>
      </c>
      <c r="E276" s="5" t="s">
        <v>269</v>
      </c>
      <c r="F276" s="4"/>
      <c r="G276" s="4"/>
      <c r="H276" s="97">
        <f t="shared" si="69"/>
        <v>87128.75</v>
      </c>
      <c r="I276" s="97">
        <f t="shared" si="70"/>
        <v>0</v>
      </c>
      <c r="J276" s="97">
        <f t="shared" si="70"/>
        <v>0</v>
      </c>
    </row>
    <row r="277" spans="1:12" ht="38.25" customHeight="1">
      <c r="A277" s="47"/>
      <c r="B277" s="6" t="s">
        <v>394</v>
      </c>
      <c r="C277" s="5" t="s">
        <v>385</v>
      </c>
      <c r="D277" s="5" t="s">
        <v>108</v>
      </c>
      <c r="E277" s="5" t="s">
        <v>270</v>
      </c>
      <c r="F277" s="4"/>
      <c r="G277" s="4"/>
      <c r="H277" s="97">
        <f t="shared" si="69"/>
        <v>87128.75</v>
      </c>
      <c r="I277" s="97">
        <f t="shared" si="70"/>
        <v>0</v>
      </c>
      <c r="J277" s="97">
        <f t="shared" si="70"/>
        <v>0</v>
      </c>
    </row>
    <row r="278" spans="1:12" ht="82.5" customHeight="1">
      <c r="A278" s="47"/>
      <c r="B278" s="31" t="s">
        <v>379</v>
      </c>
      <c r="C278" s="5" t="s">
        <v>385</v>
      </c>
      <c r="D278" s="5" t="s">
        <v>108</v>
      </c>
      <c r="E278" s="5" t="s">
        <v>271</v>
      </c>
      <c r="F278" s="5"/>
      <c r="G278" s="5"/>
      <c r="H278" s="97">
        <f>H279+H285</f>
        <v>87128.75</v>
      </c>
      <c r="I278" s="97">
        <f t="shared" si="70"/>
        <v>0</v>
      </c>
      <c r="J278" s="97">
        <f t="shared" si="70"/>
        <v>0</v>
      </c>
    </row>
    <row r="279" spans="1:12" ht="27.75" customHeight="1">
      <c r="A279" s="47"/>
      <c r="B279" s="32" t="s">
        <v>167</v>
      </c>
      <c r="C279" s="5" t="s">
        <v>385</v>
      </c>
      <c r="D279" s="5" t="s">
        <v>108</v>
      </c>
      <c r="E279" s="5" t="s">
        <v>271</v>
      </c>
      <c r="F279" s="5" t="s">
        <v>164</v>
      </c>
      <c r="G279" s="5"/>
      <c r="H279" s="97">
        <f t="shared" si="69"/>
        <v>50000</v>
      </c>
      <c r="I279" s="97">
        <f t="shared" si="70"/>
        <v>0</v>
      </c>
      <c r="J279" s="97">
        <f t="shared" si="70"/>
        <v>0</v>
      </c>
    </row>
    <row r="280" spans="1:12" ht="27.75" customHeight="1">
      <c r="A280" s="47"/>
      <c r="B280" s="32" t="s">
        <v>166</v>
      </c>
      <c r="C280" s="5" t="s">
        <v>385</v>
      </c>
      <c r="D280" s="5" t="s">
        <v>108</v>
      </c>
      <c r="E280" s="5" t="s">
        <v>271</v>
      </c>
      <c r="F280" s="5" t="s">
        <v>165</v>
      </c>
      <c r="G280" s="5"/>
      <c r="H280" s="97">
        <f t="shared" si="69"/>
        <v>50000</v>
      </c>
      <c r="I280" s="97">
        <f t="shared" si="70"/>
        <v>0</v>
      </c>
      <c r="J280" s="97">
        <f t="shared" si="70"/>
        <v>0</v>
      </c>
    </row>
    <row r="281" spans="1:12" ht="27.75" customHeight="1">
      <c r="A281" s="47"/>
      <c r="B281" s="22" t="s">
        <v>123</v>
      </c>
      <c r="C281" s="5" t="s">
        <v>385</v>
      </c>
      <c r="D281" s="5" t="s">
        <v>108</v>
      </c>
      <c r="E281" s="5" t="s">
        <v>271</v>
      </c>
      <c r="F281" s="5" t="s">
        <v>77</v>
      </c>
      <c r="G281" s="5"/>
      <c r="H281" s="97">
        <f>H282+H283+H284</f>
        <v>50000</v>
      </c>
      <c r="I281" s="97">
        <f t="shared" ref="I281:J281" si="71">I282+I283+I284</f>
        <v>0</v>
      </c>
      <c r="J281" s="97">
        <f t="shared" si="71"/>
        <v>0</v>
      </c>
      <c r="L281" s="102"/>
    </row>
    <row r="282" spans="1:12" ht="12.75" customHeight="1">
      <c r="A282" s="47">
        <f>A276+1</f>
        <v>120</v>
      </c>
      <c r="B282" s="3" t="s">
        <v>69</v>
      </c>
      <c r="C282" s="5" t="s">
        <v>385</v>
      </c>
      <c r="D282" s="5" t="s">
        <v>108</v>
      </c>
      <c r="E282" s="4" t="s">
        <v>271</v>
      </c>
      <c r="F282" s="4" t="s">
        <v>77</v>
      </c>
      <c r="G282" s="4" t="s">
        <v>30</v>
      </c>
      <c r="H282" s="161">
        <f>50000</f>
        <v>50000</v>
      </c>
      <c r="I282" s="98">
        <v>0</v>
      </c>
      <c r="J282" s="98">
        <v>0</v>
      </c>
      <c r="L282" s="102">
        <v>50000</v>
      </c>
    </row>
    <row r="283" spans="1:12" ht="12.75" customHeight="1">
      <c r="A283" s="47">
        <v>121</v>
      </c>
      <c r="B283" s="3" t="s">
        <v>33</v>
      </c>
      <c r="C283" s="5" t="s">
        <v>385</v>
      </c>
      <c r="D283" s="4" t="s">
        <v>108</v>
      </c>
      <c r="E283" s="4" t="s">
        <v>271</v>
      </c>
      <c r="F283" s="4" t="s">
        <v>77</v>
      </c>
      <c r="G283" s="4" t="s">
        <v>32</v>
      </c>
      <c r="H283" s="98">
        <v>0</v>
      </c>
      <c r="I283" s="98">
        <v>0</v>
      </c>
      <c r="J283" s="98">
        <v>0</v>
      </c>
      <c r="L283" s="102"/>
    </row>
    <row r="284" spans="1:12" ht="13.5" customHeight="1">
      <c r="A284" s="47">
        <v>122</v>
      </c>
      <c r="B284" s="28" t="s">
        <v>146</v>
      </c>
      <c r="C284" s="5" t="s">
        <v>385</v>
      </c>
      <c r="D284" s="4" t="s">
        <v>108</v>
      </c>
      <c r="E284" s="4" t="s">
        <v>271</v>
      </c>
      <c r="F284" s="4" t="s">
        <v>77</v>
      </c>
      <c r="G284" s="4" t="s">
        <v>145</v>
      </c>
      <c r="H284" s="98"/>
      <c r="I284" s="98"/>
      <c r="J284" s="98"/>
    </row>
    <row r="285" spans="1:12" ht="13.5" customHeight="1">
      <c r="A285" s="47"/>
      <c r="B285" s="27" t="s">
        <v>211</v>
      </c>
      <c r="C285" s="5" t="s">
        <v>385</v>
      </c>
      <c r="D285" s="5" t="s">
        <v>108</v>
      </c>
      <c r="E285" s="5" t="s">
        <v>487</v>
      </c>
      <c r="F285" s="5" t="s">
        <v>220</v>
      </c>
      <c r="G285" s="4"/>
      <c r="H285" s="97">
        <f>H286</f>
        <v>37128.75</v>
      </c>
      <c r="I285" s="98">
        <v>0</v>
      </c>
      <c r="J285" s="98">
        <v>0</v>
      </c>
    </row>
    <row r="286" spans="1:12" ht="13.5" customHeight="1">
      <c r="A286" s="47"/>
      <c r="B286" s="27" t="s">
        <v>383</v>
      </c>
      <c r="C286" s="5" t="s">
        <v>385</v>
      </c>
      <c r="D286" s="5" t="s">
        <v>108</v>
      </c>
      <c r="E286" s="5" t="s">
        <v>487</v>
      </c>
      <c r="F286" s="5" t="s">
        <v>386</v>
      </c>
      <c r="G286" s="4"/>
      <c r="H286" s="97">
        <f>H287</f>
        <v>37128.75</v>
      </c>
      <c r="I286" s="98">
        <v>0</v>
      </c>
      <c r="J286" s="98">
        <v>0</v>
      </c>
    </row>
    <row r="287" spans="1:12" ht="40.5" customHeight="1">
      <c r="A287" s="47"/>
      <c r="B287" s="150" t="s">
        <v>384</v>
      </c>
      <c r="C287" s="5" t="s">
        <v>385</v>
      </c>
      <c r="D287" s="5" t="s">
        <v>108</v>
      </c>
      <c r="E287" s="5" t="s">
        <v>487</v>
      </c>
      <c r="F287" s="5" t="s">
        <v>387</v>
      </c>
      <c r="G287" s="4"/>
      <c r="H287" s="97">
        <f>H288</f>
        <v>37128.75</v>
      </c>
      <c r="I287" s="98">
        <v>0</v>
      </c>
      <c r="J287" s="98">
        <v>0</v>
      </c>
      <c r="L287" s="102"/>
    </row>
    <row r="288" spans="1:12" s="16" customFormat="1" ht="13.5" customHeight="1">
      <c r="A288" s="47"/>
      <c r="B288" s="28" t="s">
        <v>488</v>
      </c>
      <c r="C288" s="5" t="s">
        <v>385</v>
      </c>
      <c r="D288" s="4" t="s">
        <v>108</v>
      </c>
      <c r="E288" s="4" t="s">
        <v>489</v>
      </c>
      <c r="F288" s="4" t="s">
        <v>387</v>
      </c>
      <c r="G288" s="4" t="s">
        <v>160</v>
      </c>
      <c r="H288" s="148">
        <v>37128.75</v>
      </c>
      <c r="I288" s="148">
        <v>0</v>
      </c>
      <c r="J288" s="148">
        <v>0</v>
      </c>
      <c r="K288" s="156">
        <v>37128.75</v>
      </c>
      <c r="L288" s="157"/>
    </row>
    <row r="289" spans="1:14" ht="13.5">
      <c r="A289" s="47">
        <v>123</v>
      </c>
      <c r="B289" s="1" t="s">
        <v>40</v>
      </c>
      <c r="C289" s="5" t="s">
        <v>385</v>
      </c>
      <c r="D289" s="5" t="s">
        <v>39</v>
      </c>
      <c r="E289" s="5"/>
      <c r="F289" s="4" t="s">
        <v>43</v>
      </c>
      <c r="G289" s="5" t="s">
        <v>16</v>
      </c>
      <c r="H289" s="97">
        <f>H290</f>
        <v>1397430</v>
      </c>
      <c r="I289" s="97">
        <f>I290</f>
        <v>932240</v>
      </c>
      <c r="J289" s="97">
        <f>J290</f>
        <v>882240</v>
      </c>
    </row>
    <row r="290" spans="1:14" ht="40.5" customHeight="1">
      <c r="A290" s="47"/>
      <c r="B290" s="48" t="s">
        <v>266</v>
      </c>
      <c r="C290" s="5" t="s">
        <v>385</v>
      </c>
      <c r="D290" s="5" t="s">
        <v>39</v>
      </c>
      <c r="E290" s="5" t="s">
        <v>268</v>
      </c>
      <c r="F290" s="4"/>
      <c r="G290" s="4"/>
      <c r="H290" s="97">
        <f>H291</f>
        <v>1397430</v>
      </c>
      <c r="I290" s="97">
        <f t="shared" ref="I290:J290" si="72">I291</f>
        <v>932240</v>
      </c>
      <c r="J290" s="97">
        <f t="shared" si="72"/>
        <v>882240</v>
      </c>
    </row>
    <row r="291" spans="1:14" ht="13.5">
      <c r="A291" s="47"/>
      <c r="B291" s="48" t="s">
        <v>333</v>
      </c>
      <c r="C291" s="5" t="s">
        <v>385</v>
      </c>
      <c r="D291" s="5" t="s">
        <v>39</v>
      </c>
      <c r="E291" s="5" t="s">
        <v>272</v>
      </c>
      <c r="F291" s="4"/>
      <c r="G291" s="4"/>
      <c r="H291" s="97">
        <f>H292+H307+H326+H338</f>
        <v>1397430</v>
      </c>
      <c r="I291" s="97">
        <f>I292+I307+I326+I332+I338</f>
        <v>932240</v>
      </c>
      <c r="J291" s="97">
        <f>J292+J307+J326+J332+J338</f>
        <v>882240</v>
      </c>
    </row>
    <row r="292" spans="1:14" ht="25.5" customHeight="1">
      <c r="A292" s="47"/>
      <c r="B292" s="6" t="s">
        <v>335</v>
      </c>
      <c r="C292" s="5" t="s">
        <v>385</v>
      </c>
      <c r="D292" s="5" t="s">
        <v>39</v>
      </c>
      <c r="E292" s="5" t="s">
        <v>275</v>
      </c>
      <c r="F292" s="5"/>
      <c r="G292" s="5"/>
      <c r="H292" s="97">
        <f>H293</f>
        <v>315000</v>
      </c>
      <c r="I292" s="97">
        <f t="shared" ref="I292:J295" si="73">I293</f>
        <v>245850</v>
      </c>
      <c r="J292" s="97">
        <f t="shared" si="73"/>
        <v>195850</v>
      </c>
    </row>
    <row r="293" spans="1:14" ht="82.5" customHeight="1">
      <c r="A293" s="47"/>
      <c r="B293" s="31" t="s">
        <v>379</v>
      </c>
      <c r="C293" s="5" t="s">
        <v>385</v>
      </c>
      <c r="D293" s="5" t="s">
        <v>39</v>
      </c>
      <c r="E293" s="5" t="s">
        <v>274</v>
      </c>
      <c r="F293" s="5"/>
      <c r="G293" s="5"/>
      <c r="H293" s="97">
        <f>H294</f>
        <v>315000</v>
      </c>
      <c r="I293" s="97">
        <f t="shared" si="73"/>
        <v>245850</v>
      </c>
      <c r="J293" s="97">
        <f t="shared" si="73"/>
        <v>195850</v>
      </c>
    </row>
    <row r="294" spans="1:14" ht="27.75" customHeight="1">
      <c r="A294" s="47"/>
      <c r="B294" s="32" t="s">
        <v>167</v>
      </c>
      <c r="C294" s="5" t="s">
        <v>385</v>
      </c>
      <c r="D294" s="5" t="s">
        <v>39</v>
      </c>
      <c r="E294" s="5" t="s">
        <v>274</v>
      </c>
      <c r="F294" s="5" t="s">
        <v>164</v>
      </c>
      <c r="G294" s="5"/>
      <c r="H294" s="97">
        <f>H295</f>
        <v>315000</v>
      </c>
      <c r="I294" s="97">
        <f t="shared" si="73"/>
        <v>245850</v>
      </c>
      <c r="J294" s="97">
        <f>J295+J305</f>
        <v>195850</v>
      </c>
    </row>
    <row r="295" spans="1:14" ht="27.75" customHeight="1">
      <c r="A295" s="47"/>
      <c r="B295" s="32" t="s">
        <v>166</v>
      </c>
      <c r="C295" s="5" t="s">
        <v>385</v>
      </c>
      <c r="D295" s="5" t="s">
        <v>39</v>
      </c>
      <c r="E295" s="5" t="s">
        <v>274</v>
      </c>
      <c r="F295" s="5" t="s">
        <v>165</v>
      </c>
      <c r="G295" s="5"/>
      <c r="H295" s="97">
        <f>H296+H305</f>
        <v>315000</v>
      </c>
      <c r="I295" s="97">
        <f>I296+I305</f>
        <v>245850</v>
      </c>
      <c r="J295" s="97">
        <f t="shared" si="73"/>
        <v>195850</v>
      </c>
    </row>
    <row r="296" spans="1:14" ht="15.75" customHeight="1">
      <c r="A296" s="47">
        <f>A291+1</f>
        <v>1</v>
      </c>
      <c r="B296" s="22" t="s">
        <v>123</v>
      </c>
      <c r="C296" s="5" t="s">
        <v>385</v>
      </c>
      <c r="D296" s="5" t="s">
        <v>39</v>
      </c>
      <c r="E296" s="5" t="s">
        <v>274</v>
      </c>
      <c r="F296" s="5" t="s">
        <v>77</v>
      </c>
      <c r="G296" s="5"/>
      <c r="H296" s="97">
        <f>H297+H304+H303</f>
        <v>55000</v>
      </c>
      <c r="I296" s="97">
        <f>I297+I304</f>
        <v>195850</v>
      </c>
      <c r="J296" s="97">
        <f>J297+J304</f>
        <v>195850</v>
      </c>
    </row>
    <row r="297" spans="1:14" ht="13.5">
      <c r="A297" s="47">
        <f>A291+1</f>
        <v>1</v>
      </c>
      <c r="B297" s="3" t="s">
        <v>129</v>
      </c>
      <c r="C297" s="5" t="s">
        <v>385</v>
      </c>
      <c r="D297" s="4" t="s">
        <v>39</v>
      </c>
      <c r="E297" s="4" t="s">
        <v>274</v>
      </c>
      <c r="F297" s="4" t="s">
        <v>77</v>
      </c>
      <c r="G297" s="4" t="s">
        <v>128</v>
      </c>
      <c r="H297" s="98">
        <v>25000</v>
      </c>
      <c r="I297" s="98">
        <v>195850</v>
      </c>
      <c r="J297" s="98">
        <v>195850</v>
      </c>
      <c r="K297" s="88">
        <v>8173.2</v>
      </c>
      <c r="L297" s="102"/>
      <c r="N297" s="18"/>
    </row>
    <row r="298" spans="1:14" ht="23.25" hidden="1" customHeight="1">
      <c r="A298" s="47">
        <v>131</v>
      </c>
      <c r="B298" s="26" t="s">
        <v>151</v>
      </c>
      <c r="C298" s="5" t="s">
        <v>385</v>
      </c>
      <c r="D298" s="4" t="s">
        <v>39</v>
      </c>
      <c r="E298" s="4" t="s">
        <v>273</v>
      </c>
      <c r="F298" s="81" t="s">
        <v>77</v>
      </c>
      <c r="G298" s="81" t="s">
        <v>152</v>
      </c>
      <c r="H298" s="98"/>
      <c r="I298" s="98"/>
      <c r="J298" s="98"/>
    </row>
    <row r="299" spans="1:14" ht="2.25" hidden="1" customHeight="1">
      <c r="A299" s="47"/>
      <c r="B299" s="49" t="s">
        <v>356</v>
      </c>
      <c r="C299" s="5" t="s">
        <v>385</v>
      </c>
      <c r="D299" s="5" t="s">
        <v>39</v>
      </c>
      <c r="E299" s="5" t="s">
        <v>357</v>
      </c>
      <c r="F299" s="5"/>
      <c r="G299" s="5"/>
      <c r="H299" s="97"/>
      <c r="I299" s="97"/>
      <c r="J299" s="97"/>
    </row>
    <row r="300" spans="1:14" ht="0.75" hidden="1" customHeight="1">
      <c r="A300" s="47"/>
      <c r="B300" s="31" t="s">
        <v>174</v>
      </c>
      <c r="C300" s="5" t="s">
        <v>385</v>
      </c>
      <c r="D300" s="5" t="s">
        <v>39</v>
      </c>
      <c r="E300" s="5" t="s">
        <v>358</v>
      </c>
      <c r="F300" s="5"/>
      <c r="G300" s="5"/>
      <c r="H300" s="97"/>
      <c r="I300" s="97"/>
      <c r="J300" s="97"/>
    </row>
    <row r="301" spans="1:14" ht="27.75" hidden="1" customHeight="1">
      <c r="A301" s="47"/>
      <c r="B301" s="32" t="s">
        <v>167</v>
      </c>
      <c r="C301" s="5" t="s">
        <v>385</v>
      </c>
      <c r="D301" s="5" t="s">
        <v>39</v>
      </c>
      <c r="E301" s="5" t="s">
        <v>358</v>
      </c>
      <c r="F301" s="5" t="s">
        <v>164</v>
      </c>
      <c r="G301" s="5"/>
      <c r="H301" s="97"/>
      <c r="I301" s="97"/>
      <c r="J301" s="97"/>
    </row>
    <row r="302" spans="1:14" ht="27.75" hidden="1" customHeight="1">
      <c r="A302" s="47"/>
      <c r="B302" s="32" t="s">
        <v>166</v>
      </c>
      <c r="C302" s="5" t="s">
        <v>385</v>
      </c>
      <c r="D302" s="5" t="s">
        <v>39</v>
      </c>
      <c r="E302" s="5" t="s">
        <v>358</v>
      </c>
      <c r="F302" s="5" t="s">
        <v>165</v>
      </c>
      <c r="G302" s="5"/>
      <c r="H302" s="97"/>
      <c r="I302" s="97"/>
      <c r="J302" s="97"/>
    </row>
    <row r="303" spans="1:14" ht="21" customHeight="1">
      <c r="A303" s="47" t="e">
        <f>#REF!+1</f>
        <v>#REF!</v>
      </c>
      <c r="B303" s="3" t="s">
        <v>29</v>
      </c>
      <c r="C303" s="5" t="s">
        <v>385</v>
      </c>
      <c r="D303" s="4" t="s">
        <v>39</v>
      </c>
      <c r="E303" s="4" t="s">
        <v>274</v>
      </c>
      <c r="F303" s="4" t="s">
        <v>77</v>
      </c>
      <c r="G303" s="4" t="s">
        <v>28</v>
      </c>
      <c r="H303" s="98">
        <v>20000</v>
      </c>
      <c r="I303" s="98">
        <v>0</v>
      </c>
      <c r="J303" s="98">
        <v>0</v>
      </c>
      <c r="L303" s="102"/>
    </row>
    <row r="304" spans="1:14" ht="21" customHeight="1">
      <c r="A304" s="47" t="e">
        <f>#REF!+1</f>
        <v>#REF!</v>
      </c>
      <c r="B304" s="3" t="s">
        <v>69</v>
      </c>
      <c r="C304" s="5" t="s">
        <v>385</v>
      </c>
      <c r="D304" s="4" t="s">
        <v>39</v>
      </c>
      <c r="E304" s="4" t="s">
        <v>274</v>
      </c>
      <c r="F304" s="4" t="s">
        <v>77</v>
      </c>
      <c r="G304" s="4" t="s">
        <v>30</v>
      </c>
      <c r="H304" s="148">
        <f>10000</f>
        <v>10000</v>
      </c>
      <c r="I304" s="98">
        <v>0</v>
      </c>
      <c r="J304" s="98">
        <v>0</v>
      </c>
      <c r="L304" s="102"/>
      <c r="N304" s="18"/>
    </row>
    <row r="305" spans="1:14" ht="21" customHeight="1">
      <c r="A305" s="47"/>
      <c r="B305" s="1" t="s">
        <v>416</v>
      </c>
      <c r="C305" s="5" t="s">
        <v>385</v>
      </c>
      <c r="D305" s="5" t="s">
        <v>39</v>
      </c>
      <c r="E305" s="5" t="s">
        <v>274</v>
      </c>
      <c r="F305" s="5" t="s">
        <v>417</v>
      </c>
      <c r="G305" s="4"/>
      <c r="H305" s="97">
        <f>H306</f>
        <v>260000</v>
      </c>
      <c r="I305" s="97">
        <f>I306</f>
        <v>50000</v>
      </c>
      <c r="J305" s="97">
        <f>J306</f>
        <v>0</v>
      </c>
      <c r="N305" s="18"/>
    </row>
    <row r="306" spans="1:14" ht="21" customHeight="1">
      <c r="A306" s="47"/>
      <c r="B306" s="3" t="s">
        <v>27</v>
      </c>
      <c r="C306" s="5" t="s">
        <v>385</v>
      </c>
      <c r="D306" s="4" t="s">
        <v>39</v>
      </c>
      <c r="E306" s="4" t="s">
        <v>274</v>
      </c>
      <c r="F306" s="4" t="s">
        <v>417</v>
      </c>
      <c r="G306" s="4" t="s">
        <v>26</v>
      </c>
      <c r="H306" s="161">
        <f>200000-10000+70000</f>
        <v>260000</v>
      </c>
      <c r="I306" s="98">
        <v>50000</v>
      </c>
      <c r="J306" s="98">
        <v>0</v>
      </c>
      <c r="K306" s="88">
        <v>110227.06</v>
      </c>
      <c r="L306" s="102">
        <v>70000</v>
      </c>
      <c r="N306" s="18"/>
    </row>
    <row r="307" spans="1:14" ht="25.5">
      <c r="A307" s="47"/>
      <c r="B307" s="69" t="s">
        <v>334</v>
      </c>
      <c r="C307" s="5" t="s">
        <v>385</v>
      </c>
      <c r="D307" s="5" t="s">
        <v>39</v>
      </c>
      <c r="E307" s="5" t="s">
        <v>336</v>
      </c>
      <c r="F307" s="4"/>
      <c r="G307" s="4"/>
      <c r="H307" s="97">
        <f>H308</f>
        <v>963430</v>
      </c>
      <c r="I307" s="97">
        <f t="shared" ref="I307:J307" si="74">I308</f>
        <v>261000</v>
      </c>
      <c r="J307" s="97">
        <f t="shared" si="74"/>
        <v>261000</v>
      </c>
    </row>
    <row r="308" spans="1:14" ht="42" customHeight="1">
      <c r="A308" s="47"/>
      <c r="B308" s="150" t="s">
        <v>388</v>
      </c>
      <c r="C308" s="5" t="s">
        <v>385</v>
      </c>
      <c r="D308" s="5" t="s">
        <v>39</v>
      </c>
      <c r="E308" s="5" t="s">
        <v>337</v>
      </c>
      <c r="F308" s="4"/>
      <c r="G308" s="4"/>
      <c r="H308" s="97">
        <f>H309+H316</f>
        <v>963430</v>
      </c>
      <c r="I308" s="97">
        <f t="shared" ref="I308:J308" si="75">I309+I316</f>
        <v>261000</v>
      </c>
      <c r="J308" s="97">
        <f t="shared" si="75"/>
        <v>261000</v>
      </c>
    </row>
    <row r="309" spans="1:14" ht="66" customHeight="1">
      <c r="A309" s="47"/>
      <c r="B309" s="55" t="s">
        <v>183</v>
      </c>
      <c r="C309" s="5" t="s">
        <v>385</v>
      </c>
      <c r="D309" s="5" t="s">
        <v>39</v>
      </c>
      <c r="E309" s="5" t="s">
        <v>338</v>
      </c>
      <c r="F309" s="5" t="s">
        <v>191</v>
      </c>
      <c r="G309" s="4"/>
      <c r="H309" s="97">
        <f>H310</f>
        <v>676330</v>
      </c>
      <c r="I309" s="97">
        <f t="shared" ref="I309:J309" si="76">I310</f>
        <v>261000</v>
      </c>
      <c r="J309" s="97">
        <f t="shared" si="76"/>
        <v>261000</v>
      </c>
    </row>
    <row r="310" spans="1:14" ht="33" customHeight="1">
      <c r="A310" s="47"/>
      <c r="B310" s="55" t="s">
        <v>244</v>
      </c>
      <c r="C310" s="5" t="s">
        <v>385</v>
      </c>
      <c r="D310" s="5" t="s">
        <v>39</v>
      </c>
      <c r="E310" s="5" t="s">
        <v>338</v>
      </c>
      <c r="F310" s="5" t="s">
        <v>251</v>
      </c>
      <c r="G310" s="4"/>
      <c r="H310" s="97">
        <f>H311+H314</f>
        <v>676330</v>
      </c>
      <c r="I310" s="97">
        <f t="shared" ref="I310:J310" si="77">I311+I314</f>
        <v>261000</v>
      </c>
      <c r="J310" s="97">
        <f t="shared" si="77"/>
        <v>261000</v>
      </c>
    </row>
    <row r="311" spans="1:14" ht="33" customHeight="1">
      <c r="A311" s="47"/>
      <c r="B311" s="55" t="s">
        <v>245</v>
      </c>
      <c r="C311" s="5" t="s">
        <v>385</v>
      </c>
      <c r="D311" s="5" t="s">
        <v>39</v>
      </c>
      <c r="E311" s="5" t="s">
        <v>338</v>
      </c>
      <c r="F311" s="5" t="s">
        <v>76</v>
      </c>
      <c r="G311" s="4"/>
      <c r="H311" s="97">
        <f>H312+H313</f>
        <v>486800</v>
      </c>
      <c r="I311" s="97">
        <f t="shared" ref="I311:J311" si="78">I312+I313</f>
        <v>200000</v>
      </c>
      <c r="J311" s="97">
        <f t="shared" si="78"/>
        <v>200000</v>
      </c>
    </row>
    <row r="312" spans="1:14" ht="13.5">
      <c r="A312" s="47">
        <v>124</v>
      </c>
      <c r="B312" s="3" t="s">
        <v>20</v>
      </c>
      <c r="C312" s="4" t="s">
        <v>385</v>
      </c>
      <c r="D312" s="4" t="s">
        <v>39</v>
      </c>
      <c r="E312" s="4" t="s">
        <v>338</v>
      </c>
      <c r="F312" s="4" t="s">
        <v>76</v>
      </c>
      <c r="G312" s="4" t="s">
        <v>19</v>
      </c>
      <c r="H312" s="98">
        <v>476800</v>
      </c>
      <c r="I312" s="98">
        <v>200000</v>
      </c>
      <c r="J312" s="98">
        <v>200000</v>
      </c>
      <c r="K312" s="88">
        <v>149821.18</v>
      </c>
      <c r="L312" s="102"/>
      <c r="N312" s="18"/>
    </row>
    <row r="313" spans="1:14" ht="25.5">
      <c r="A313" s="47">
        <v>125</v>
      </c>
      <c r="B313" s="21" t="s">
        <v>133</v>
      </c>
      <c r="C313" s="4" t="s">
        <v>385</v>
      </c>
      <c r="D313" s="4" t="s">
        <v>39</v>
      </c>
      <c r="E313" s="4" t="s">
        <v>338</v>
      </c>
      <c r="F313" s="81" t="s">
        <v>76</v>
      </c>
      <c r="G313" s="81" t="s">
        <v>134</v>
      </c>
      <c r="H313" s="101">
        <v>10000</v>
      </c>
      <c r="I313" s="115">
        <v>0</v>
      </c>
      <c r="J313" s="115">
        <v>0</v>
      </c>
    </row>
    <row r="314" spans="1:14" ht="38.25">
      <c r="A314" s="47"/>
      <c r="B314" s="55" t="s">
        <v>246</v>
      </c>
      <c r="C314" s="5" t="s">
        <v>385</v>
      </c>
      <c r="D314" s="5" t="s">
        <v>39</v>
      </c>
      <c r="E314" s="5" t="s">
        <v>338</v>
      </c>
      <c r="F314" s="80" t="s">
        <v>106</v>
      </c>
      <c r="G314" s="80"/>
      <c r="H314" s="132">
        <f>H315</f>
        <v>189530</v>
      </c>
      <c r="I314" s="132">
        <f t="shared" ref="I314:J314" si="79">I315</f>
        <v>61000</v>
      </c>
      <c r="J314" s="132">
        <f t="shared" si="79"/>
        <v>61000</v>
      </c>
    </row>
    <row r="315" spans="1:14" ht="13.5">
      <c r="A315" s="47">
        <v>126</v>
      </c>
      <c r="B315" s="3" t="s">
        <v>22</v>
      </c>
      <c r="C315" s="4" t="s">
        <v>385</v>
      </c>
      <c r="D315" s="4" t="s">
        <v>39</v>
      </c>
      <c r="E315" s="4" t="s">
        <v>338</v>
      </c>
      <c r="F315" s="4" t="s">
        <v>106</v>
      </c>
      <c r="G315" s="4" t="s">
        <v>21</v>
      </c>
      <c r="H315" s="98">
        <v>189530</v>
      </c>
      <c r="I315" s="98">
        <v>61000</v>
      </c>
      <c r="J315" s="98">
        <v>61000</v>
      </c>
      <c r="K315" s="88">
        <v>50947.199999999997</v>
      </c>
      <c r="L315" s="102"/>
      <c r="N315" s="18"/>
    </row>
    <row r="316" spans="1:14" ht="42" customHeight="1">
      <c r="A316" s="47"/>
      <c r="B316" s="1" t="s">
        <v>380</v>
      </c>
      <c r="C316" s="5" t="s">
        <v>385</v>
      </c>
      <c r="D316" s="5" t="s">
        <v>39</v>
      </c>
      <c r="E316" s="5" t="s">
        <v>273</v>
      </c>
      <c r="F316" s="4"/>
      <c r="G316" s="4"/>
      <c r="H316" s="97">
        <f>H317</f>
        <v>287100</v>
      </c>
      <c r="I316" s="97">
        <f t="shared" ref="I316:J318" si="80">I317</f>
        <v>0</v>
      </c>
      <c r="J316" s="97">
        <f t="shared" si="80"/>
        <v>0</v>
      </c>
      <c r="L316" s="102"/>
    </row>
    <row r="317" spans="1:14" ht="27.75" customHeight="1">
      <c r="A317" s="47"/>
      <c r="B317" s="32" t="s">
        <v>167</v>
      </c>
      <c r="C317" s="5" t="s">
        <v>385</v>
      </c>
      <c r="D317" s="5" t="s">
        <v>39</v>
      </c>
      <c r="E317" s="5" t="s">
        <v>273</v>
      </c>
      <c r="F317" s="5" t="s">
        <v>164</v>
      </c>
      <c r="G317" s="5"/>
      <c r="H317" s="97">
        <f>H318</f>
        <v>287100</v>
      </c>
      <c r="I317" s="97">
        <f t="shared" si="80"/>
        <v>0</v>
      </c>
      <c r="J317" s="97">
        <f t="shared" si="80"/>
        <v>0</v>
      </c>
    </row>
    <row r="318" spans="1:14" ht="27.75" customHeight="1">
      <c r="A318" s="47"/>
      <c r="B318" s="32" t="s">
        <v>166</v>
      </c>
      <c r="C318" s="5" t="s">
        <v>385</v>
      </c>
      <c r="D318" s="5" t="s">
        <v>39</v>
      </c>
      <c r="E318" s="5" t="s">
        <v>273</v>
      </c>
      <c r="F318" s="5" t="s">
        <v>165</v>
      </c>
      <c r="G318" s="5"/>
      <c r="H318" s="97">
        <f>H319</f>
        <v>287100</v>
      </c>
      <c r="I318" s="97">
        <f t="shared" si="80"/>
        <v>0</v>
      </c>
      <c r="J318" s="97">
        <f t="shared" si="80"/>
        <v>0</v>
      </c>
    </row>
    <row r="319" spans="1:14" ht="13.5">
      <c r="A319" s="47">
        <v>127</v>
      </c>
      <c r="B319" s="22" t="s">
        <v>123</v>
      </c>
      <c r="C319" s="5" t="s">
        <v>385</v>
      </c>
      <c r="D319" s="5" t="s">
        <v>39</v>
      </c>
      <c r="E319" s="5" t="s">
        <v>273</v>
      </c>
      <c r="F319" s="5" t="s">
        <v>77</v>
      </c>
      <c r="G319" s="4"/>
      <c r="H319" s="97">
        <f>H320+H322+H325+H321+H324</f>
        <v>287100</v>
      </c>
      <c r="I319" s="97">
        <f t="shared" ref="I319:J319" si="81">I320+I322+I325</f>
        <v>0</v>
      </c>
      <c r="J319" s="97">
        <f t="shared" si="81"/>
        <v>0</v>
      </c>
    </row>
    <row r="320" spans="1:14" ht="14.25" customHeight="1">
      <c r="A320" s="47">
        <f>A314+1</f>
        <v>1</v>
      </c>
      <c r="B320" s="3" t="s">
        <v>29</v>
      </c>
      <c r="C320" s="5" t="s">
        <v>385</v>
      </c>
      <c r="D320" s="4" t="s">
        <v>39</v>
      </c>
      <c r="E320" s="4" t="s">
        <v>273</v>
      </c>
      <c r="F320" s="4" t="s">
        <v>77</v>
      </c>
      <c r="G320" s="4" t="s">
        <v>28</v>
      </c>
      <c r="H320" s="148">
        <f>3000</f>
        <v>3000</v>
      </c>
      <c r="I320" s="98">
        <v>0</v>
      </c>
      <c r="J320" s="98">
        <v>0</v>
      </c>
      <c r="K320" s="88">
        <v>2000</v>
      </c>
      <c r="L320" s="160"/>
    </row>
    <row r="321" spans="1:14" ht="14.25" customHeight="1">
      <c r="A321" s="47"/>
      <c r="B321" s="3" t="s">
        <v>69</v>
      </c>
      <c r="C321" s="5" t="s">
        <v>385</v>
      </c>
      <c r="D321" s="4" t="s">
        <v>39</v>
      </c>
      <c r="E321" s="4" t="s">
        <v>273</v>
      </c>
      <c r="F321" s="4" t="s">
        <v>77</v>
      </c>
      <c r="G321" s="4" t="s">
        <v>30</v>
      </c>
      <c r="H321" s="148">
        <f>2642.67+24457.33</f>
        <v>27100</v>
      </c>
      <c r="I321" s="98"/>
      <c r="J321" s="98"/>
      <c r="L321" s="110"/>
    </row>
    <row r="322" spans="1:14" ht="14.25" customHeight="1">
      <c r="A322" s="47">
        <v>128</v>
      </c>
      <c r="B322" s="3" t="s">
        <v>153</v>
      </c>
      <c r="C322" s="4" t="s">
        <v>385</v>
      </c>
      <c r="D322" s="4" t="s">
        <v>39</v>
      </c>
      <c r="E322" s="4" t="s">
        <v>273</v>
      </c>
      <c r="F322" s="4" t="s">
        <v>77</v>
      </c>
      <c r="G322" s="4" t="s">
        <v>144</v>
      </c>
      <c r="H322" s="148">
        <f>100000+70000</f>
        <v>170000</v>
      </c>
      <c r="I322" s="98">
        <v>0</v>
      </c>
      <c r="J322" s="98">
        <v>0</v>
      </c>
      <c r="K322" s="88">
        <v>59650</v>
      </c>
      <c r="L322" s="102"/>
      <c r="N322" s="18"/>
    </row>
    <row r="323" spans="1:14" ht="11.25" customHeight="1">
      <c r="A323" s="47"/>
      <c r="B323" s="3" t="s">
        <v>33</v>
      </c>
      <c r="C323" s="4" t="s">
        <v>385</v>
      </c>
      <c r="D323" s="4" t="s">
        <v>39</v>
      </c>
      <c r="E323" s="4" t="s">
        <v>273</v>
      </c>
      <c r="F323" s="4" t="s">
        <v>77</v>
      </c>
      <c r="G323" s="4" t="s">
        <v>32</v>
      </c>
      <c r="H323" s="149"/>
      <c r="I323" s="97"/>
      <c r="J323" s="97"/>
    </row>
    <row r="324" spans="1:14" ht="15" customHeight="1">
      <c r="A324" s="47">
        <v>129</v>
      </c>
      <c r="B324" s="28" t="s">
        <v>146</v>
      </c>
      <c r="C324" s="4" t="s">
        <v>385</v>
      </c>
      <c r="D324" s="4" t="s">
        <v>39</v>
      </c>
      <c r="E324" s="4" t="s">
        <v>273</v>
      </c>
      <c r="F324" s="4" t="s">
        <v>77</v>
      </c>
      <c r="G324" s="4" t="s">
        <v>145</v>
      </c>
      <c r="H324" s="161">
        <v>10000</v>
      </c>
      <c r="I324" s="98"/>
      <c r="J324" s="98"/>
      <c r="L324" s="102">
        <v>10000</v>
      </c>
    </row>
    <row r="325" spans="1:14" ht="27.75" customHeight="1">
      <c r="A325" s="47">
        <v>130</v>
      </c>
      <c r="B325" s="26" t="s">
        <v>149</v>
      </c>
      <c r="C325" s="4" t="s">
        <v>385</v>
      </c>
      <c r="D325" s="4" t="s">
        <v>39</v>
      </c>
      <c r="E325" s="4" t="s">
        <v>273</v>
      </c>
      <c r="F325" s="81" t="s">
        <v>77</v>
      </c>
      <c r="G325" s="81" t="s">
        <v>150</v>
      </c>
      <c r="H325" s="148">
        <f>50000-3000+30000</f>
        <v>77000</v>
      </c>
      <c r="I325" s="98">
        <v>0</v>
      </c>
      <c r="J325" s="98">
        <v>0</v>
      </c>
      <c r="K325" s="88">
        <v>11752</v>
      </c>
      <c r="L325" s="157"/>
      <c r="N325" s="18"/>
    </row>
    <row r="326" spans="1:14" ht="24.75" customHeight="1">
      <c r="A326" s="47"/>
      <c r="B326" s="49" t="s">
        <v>359</v>
      </c>
      <c r="C326" s="5" t="s">
        <v>385</v>
      </c>
      <c r="D326" s="5" t="s">
        <v>39</v>
      </c>
      <c r="E326" s="5" t="s">
        <v>360</v>
      </c>
      <c r="F326" s="5"/>
      <c r="G326" s="5"/>
      <c r="H326" s="97">
        <f t="shared" ref="H326:H336" si="82">H327</f>
        <v>15000</v>
      </c>
      <c r="I326" s="97">
        <f t="shared" ref="I326:J335" si="83">I327</f>
        <v>0</v>
      </c>
      <c r="J326" s="97">
        <f t="shared" si="83"/>
        <v>0</v>
      </c>
    </row>
    <row r="327" spans="1:14" ht="82.5" customHeight="1">
      <c r="A327" s="47"/>
      <c r="B327" s="31" t="s">
        <v>379</v>
      </c>
      <c r="C327" s="5" t="s">
        <v>385</v>
      </c>
      <c r="D327" s="5" t="s">
        <v>39</v>
      </c>
      <c r="E327" s="5" t="s">
        <v>361</v>
      </c>
      <c r="F327" s="5"/>
      <c r="G327" s="5"/>
      <c r="H327" s="97">
        <f t="shared" si="82"/>
        <v>15000</v>
      </c>
      <c r="I327" s="97">
        <f t="shared" si="83"/>
        <v>0</v>
      </c>
      <c r="J327" s="97">
        <f t="shared" si="83"/>
        <v>0</v>
      </c>
    </row>
    <row r="328" spans="1:14" ht="27.75" customHeight="1">
      <c r="A328" s="47"/>
      <c r="B328" s="32" t="s">
        <v>167</v>
      </c>
      <c r="C328" s="5" t="s">
        <v>385</v>
      </c>
      <c r="D328" s="5" t="s">
        <v>39</v>
      </c>
      <c r="E328" s="5" t="s">
        <v>361</v>
      </c>
      <c r="F328" s="5" t="s">
        <v>164</v>
      </c>
      <c r="G328" s="5"/>
      <c r="H328" s="97">
        <f t="shared" si="82"/>
        <v>15000</v>
      </c>
      <c r="I328" s="97">
        <f t="shared" si="83"/>
        <v>0</v>
      </c>
      <c r="J328" s="97">
        <f t="shared" si="83"/>
        <v>0</v>
      </c>
    </row>
    <row r="329" spans="1:14" ht="27.75" customHeight="1">
      <c r="A329" s="47"/>
      <c r="B329" s="32" t="s">
        <v>166</v>
      </c>
      <c r="C329" s="5" t="s">
        <v>385</v>
      </c>
      <c r="D329" s="5" t="s">
        <v>39</v>
      </c>
      <c r="E329" s="5" t="s">
        <v>361</v>
      </c>
      <c r="F329" s="5" t="s">
        <v>165</v>
      </c>
      <c r="G329" s="5"/>
      <c r="H329" s="97">
        <f t="shared" si="82"/>
        <v>15000</v>
      </c>
      <c r="I329" s="97">
        <f t="shared" si="83"/>
        <v>0</v>
      </c>
      <c r="J329" s="97">
        <f t="shared" si="83"/>
        <v>0</v>
      </c>
    </row>
    <row r="330" spans="1:14" ht="15.75" customHeight="1">
      <c r="A330" s="47" t="e">
        <f>#REF!+1</f>
        <v>#REF!</v>
      </c>
      <c r="B330" s="22" t="s">
        <v>123</v>
      </c>
      <c r="C330" s="5" t="s">
        <v>385</v>
      </c>
      <c r="D330" s="5" t="s">
        <v>39</v>
      </c>
      <c r="E330" s="5" t="s">
        <v>361</v>
      </c>
      <c r="F330" s="5" t="s">
        <v>77</v>
      </c>
      <c r="G330" s="5"/>
      <c r="H330" s="97">
        <f t="shared" si="82"/>
        <v>15000</v>
      </c>
      <c r="I330" s="97">
        <f t="shared" si="83"/>
        <v>0</v>
      </c>
      <c r="J330" s="97">
        <f t="shared" si="83"/>
        <v>0</v>
      </c>
    </row>
    <row r="331" spans="1:14" ht="13.5">
      <c r="A331" s="47" t="e">
        <f>#REF!+1</f>
        <v>#REF!</v>
      </c>
      <c r="B331" s="3" t="s">
        <v>69</v>
      </c>
      <c r="C331" s="5" t="s">
        <v>385</v>
      </c>
      <c r="D331" s="4" t="s">
        <v>39</v>
      </c>
      <c r="E331" s="4" t="s">
        <v>361</v>
      </c>
      <c r="F331" s="4" t="s">
        <v>77</v>
      </c>
      <c r="G331" s="4" t="s">
        <v>30</v>
      </c>
      <c r="H331" s="98">
        <v>15000</v>
      </c>
      <c r="I331" s="98">
        <v>0</v>
      </c>
      <c r="J331" s="98">
        <v>0</v>
      </c>
      <c r="L331" s="102"/>
    </row>
    <row r="332" spans="1:14" ht="0.75" customHeight="1">
      <c r="A332" s="47"/>
      <c r="B332" s="49" t="s">
        <v>362</v>
      </c>
      <c r="C332" s="5" t="s">
        <v>385</v>
      </c>
      <c r="D332" s="5" t="s">
        <v>39</v>
      </c>
      <c r="E332" s="5" t="s">
        <v>363</v>
      </c>
      <c r="F332" s="5"/>
      <c r="G332" s="5"/>
      <c r="H332" s="97">
        <f t="shared" si="82"/>
        <v>0</v>
      </c>
      <c r="I332" s="97">
        <f t="shared" si="83"/>
        <v>0</v>
      </c>
      <c r="J332" s="97">
        <f t="shared" si="83"/>
        <v>0</v>
      </c>
    </row>
    <row r="333" spans="1:14" ht="82.5" hidden="1" customHeight="1">
      <c r="A333" s="47"/>
      <c r="B333" s="31" t="s">
        <v>379</v>
      </c>
      <c r="C333" s="5" t="s">
        <v>385</v>
      </c>
      <c r="D333" s="5" t="s">
        <v>39</v>
      </c>
      <c r="E333" s="5" t="s">
        <v>364</v>
      </c>
      <c r="F333" s="5"/>
      <c r="G333" s="5"/>
      <c r="H333" s="97">
        <f t="shared" si="82"/>
        <v>0</v>
      </c>
      <c r="I333" s="97">
        <f t="shared" si="83"/>
        <v>0</v>
      </c>
      <c r="J333" s="97">
        <f t="shared" si="83"/>
        <v>0</v>
      </c>
    </row>
    <row r="334" spans="1:14" ht="27.75" hidden="1" customHeight="1">
      <c r="A334" s="47"/>
      <c r="B334" s="32" t="s">
        <v>167</v>
      </c>
      <c r="C334" s="5" t="s">
        <v>385</v>
      </c>
      <c r="D334" s="5" t="s">
        <v>39</v>
      </c>
      <c r="E334" s="5" t="s">
        <v>364</v>
      </c>
      <c r="F334" s="5" t="s">
        <v>164</v>
      </c>
      <c r="G334" s="5"/>
      <c r="H334" s="97">
        <f t="shared" si="82"/>
        <v>0</v>
      </c>
      <c r="I334" s="97">
        <f t="shared" si="83"/>
        <v>0</v>
      </c>
      <c r="J334" s="97">
        <f t="shared" si="83"/>
        <v>0</v>
      </c>
    </row>
    <row r="335" spans="1:14" ht="27.75" hidden="1" customHeight="1">
      <c r="A335" s="47"/>
      <c r="B335" s="32" t="s">
        <v>166</v>
      </c>
      <c r="C335" s="5" t="s">
        <v>385</v>
      </c>
      <c r="D335" s="5" t="s">
        <v>39</v>
      </c>
      <c r="E335" s="5" t="s">
        <v>364</v>
      </c>
      <c r="F335" s="5" t="s">
        <v>165</v>
      </c>
      <c r="G335" s="5"/>
      <c r="H335" s="97">
        <f t="shared" si="82"/>
        <v>0</v>
      </c>
      <c r="I335" s="97">
        <f t="shared" si="83"/>
        <v>0</v>
      </c>
      <c r="J335" s="97">
        <f t="shared" si="83"/>
        <v>0</v>
      </c>
    </row>
    <row r="336" spans="1:14" ht="15.75" hidden="1" customHeight="1">
      <c r="A336" s="47" t="e">
        <f>#REF!+1</f>
        <v>#REF!</v>
      </c>
      <c r="B336" s="22" t="s">
        <v>123</v>
      </c>
      <c r="C336" s="5" t="s">
        <v>385</v>
      </c>
      <c r="D336" s="5" t="s">
        <v>39</v>
      </c>
      <c r="E336" s="5" t="s">
        <v>364</v>
      </c>
      <c r="F336" s="5" t="s">
        <v>77</v>
      </c>
      <c r="G336" s="5"/>
      <c r="H336" s="97">
        <f t="shared" si="82"/>
        <v>0</v>
      </c>
      <c r="I336" s="97">
        <f t="shared" ref="I336:J336" si="84">I337</f>
        <v>0</v>
      </c>
      <c r="J336" s="97">
        <f t="shared" si="84"/>
        <v>0</v>
      </c>
    </row>
    <row r="337" spans="1:12" ht="23.25" hidden="1" customHeight="1">
      <c r="A337" s="47" t="e">
        <f>#REF!+1</f>
        <v>#REF!</v>
      </c>
      <c r="B337" s="3" t="s">
        <v>29</v>
      </c>
      <c r="C337" s="5" t="s">
        <v>385</v>
      </c>
      <c r="D337" s="4" t="s">
        <v>39</v>
      </c>
      <c r="E337" s="4" t="s">
        <v>364</v>
      </c>
      <c r="F337" s="4" t="s">
        <v>77</v>
      </c>
      <c r="G337" s="4" t="s">
        <v>144</v>
      </c>
      <c r="H337" s="98"/>
      <c r="I337" s="98"/>
      <c r="J337" s="98"/>
    </row>
    <row r="338" spans="1:12" ht="56.25" customHeight="1">
      <c r="A338" s="47"/>
      <c r="B338" s="154" t="s">
        <v>468</v>
      </c>
      <c r="C338" s="5" t="s">
        <v>385</v>
      </c>
      <c r="D338" s="5" t="s">
        <v>39</v>
      </c>
      <c r="E338" s="155" t="s">
        <v>363</v>
      </c>
      <c r="F338" s="4"/>
      <c r="G338" s="4"/>
      <c r="H338" s="149">
        <f t="shared" ref="H338:H341" si="85">H339</f>
        <v>104000</v>
      </c>
      <c r="I338" s="97">
        <f t="shared" ref="I338:J341" si="86">I339</f>
        <v>425390</v>
      </c>
      <c r="J338" s="97">
        <f t="shared" si="86"/>
        <v>425390</v>
      </c>
      <c r="L338" s="102"/>
    </row>
    <row r="339" spans="1:12" ht="38.25" customHeight="1">
      <c r="A339" s="47"/>
      <c r="B339" s="154" t="s">
        <v>117</v>
      </c>
      <c r="C339" s="5" t="s">
        <v>385</v>
      </c>
      <c r="D339" s="5" t="s">
        <v>39</v>
      </c>
      <c r="E339" s="50" t="s">
        <v>469</v>
      </c>
      <c r="F339" s="4"/>
      <c r="G339" s="4"/>
      <c r="H339" s="149">
        <f>H340</f>
        <v>104000</v>
      </c>
      <c r="I339" s="97">
        <f>I340</f>
        <v>425390</v>
      </c>
      <c r="J339" s="97">
        <f>J340</f>
        <v>425390</v>
      </c>
      <c r="L339" s="102"/>
    </row>
    <row r="340" spans="1:12" ht="26.25" customHeight="1">
      <c r="A340" s="47"/>
      <c r="B340" s="30" t="s">
        <v>168</v>
      </c>
      <c r="C340" s="5" t="s">
        <v>385</v>
      </c>
      <c r="D340" s="4" t="s">
        <v>39</v>
      </c>
      <c r="E340" s="51" t="s">
        <v>469</v>
      </c>
      <c r="F340" s="4" t="s">
        <v>164</v>
      </c>
      <c r="G340" s="4"/>
      <c r="H340" s="148">
        <f t="shared" si="85"/>
        <v>104000</v>
      </c>
      <c r="I340" s="98">
        <f t="shared" si="86"/>
        <v>425390</v>
      </c>
      <c r="J340" s="98">
        <f t="shared" si="86"/>
        <v>425390</v>
      </c>
    </row>
    <row r="341" spans="1:12" ht="29.25" customHeight="1">
      <c r="A341" s="47"/>
      <c r="B341" s="30" t="s">
        <v>166</v>
      </c>
      <c r="C341" s="5" t="s">
        <v>385</v>
      </c>
      <c r="D341" s="4" t="s">
        <v>39</v>
      </c>
      <c r="E341" s="51" t="s">
        <v>469</v>
      </c>
      <c r="F341" s="4" t="s">
        <v>165</v>
      </c>
      <c r="G341" s="4"/>
      <c r="H341" s="148">
        <f t="shared" si="85"/>
        <v>104000</v>
      </c>
      <c r="I341" s="98">
        <f t="shared" si="86"/>
        <v>425390</v>
      </c>
      <c r="J341" s="98">
        <f t="shared" si="86"/>
        <v>425390</v>
      </c>
    </row>
    <row r="342" spans="1:12" ht="20.25" customHeight="1">
      <c r="A342" s="47"/>
      <c r="B342" s="21" t="s">
        <v>123</v>
      </c>
      <c r="C342" s="5" t="s">
        <v>385</v>
      </c>
      <c r="D342" s="4" t="s">
        <v>39</v>
      </c>
      <c r="E342" s="51" t="s">
        <v>469</v>
      </c>
      <c r="F342" s="4" t="s">
        <v>77</v>
      </c>
      <c r="G342" s="4"/>
      <c r="H342" s="148">
        <f>H343</f>
        <v>104000</v>
      </c>
      <c r="I342" s="98">
        <f>I343</f>
        <v>425390</v>
      </c>
      <c r="J342" s="98">
        <f>J343</f>
        <v>425390</v>
      </c>
    </row>
    <row r="343" spans="1:12" ht="24.75" customHeight="1">
      <c r="A343" s="47"/>
      <c r="B343" s="3" t="s">
        <v>149</v>
      </c>
      <c r="C343" s="5" t="s">
        <v>385</v>
      </c>
      <c r="D343" s="4" t="s">
        <v>39</v>
      </c>
      <c r="E343" s="51" t="s">
        <v>469</v>
      </c>
      <c r="F343" s="4" t="s">
        <v>77</v>
      </c>
      <c r="G343" s="4" t="s">
        <v>150</v>
      </c>
      <c r="H343" s="148">
        <v>104000</v>
      </c>
      <c r="I343" s="98">
        <v>425390</v>
      </c>
      <c r="J343" s="98">
        <v>425390</v>
      </c>
      <c r="K343" s="88">
        <v>104000</v>
      </c>
    </row>
    <row r="344" spans="1:12" ht="0.75" hidden="1" customHeight="1">
      <c r="A344" s="47"/>
      <c r="B344" s="1" t="s">
        <v>426</v>
      </c>
      <c r="C344" s="5" t="s">
        <v>385</v>
      </c>
      <c r="D344" s="5" t="s">
        <v>424</v>
      </c>
      <c r="E344" s="51"/>
      <c r="F344" s="4"/>
      <c r="G344" s="4"/>
      <c r="H344" s="97">
        <f t="shared" ref="H344:H351" si="87">H345</f>
        <v>0</v>
      </c>
      <c r="I344" s="98">
        <f t="shared" ref="I344:J351" si="88">I345</f>
        <v>0</v>
      </c>
      <c r="J344" s="98">
        <f t="shared" si="88"/>
        <v>0</v>
      </c>
    </row>
    <row r="345" spans="1:12" ht="0.75" hidden="1" customHeight="1">
      <c r="A345" s="47"/>
      <c r="B345" s="1" t="s">
        <v>427</v>
      </c>
      <c r="C345" s="5" t="s">
        <v>385</v>
      </c>
      <c r="D345" s="5" t="s">
        <v>425</v>
      </c>
      <c r="E345" s="51"/>
      <c r="F345" s="4"/>
      <c r="G345" s="4"/>
      <c r="H345" s="97">
        <f t="shared" si="87"/>
        <v>0</v>
      </c>
      <c r="I345" s="98">
        <f t="shared" si="88"/>
        <v>0</v>
      </c>
      <c r="J345" s="98">
        <f t="shared" si="88"/>
        <v>0</v>
      </c>
    </row>
    <row r="346" spans="1:12" ht="26.25" hidden="1" customHeight="1">
      <c r="A346" s="47"/>
      <c r="B346" s="1" t="s">
        <v>428</v>
      </c>
      <c r="C346" s="5" t="s">
        <v>385</v>
      </c>
      <c r="D346" s="5" t="s">
        <v>425</v>
      </c>
      <c r="E346" s="50" t="s">
        <v>431</v>
      </c>
      <c r="F346" s="4"/>
      <c r="G346" s="4"/>
      <c r="H346" s="97">
        <f t="shared" si="87"/>
        <v>0</v>
      </c>
      <c r="I346" s="98">
        <f t="shared" si="88"/>
        <v>0</v>
      </c>
      <c r="J346" s="98">
        <f t="shared" si="88"/>
        <v>0</v>
      </c>
    </row>
    <row r="347" spans="1:12" ht="33.75" hidden="1" customHeight="1">
      <c r="A347" s="47"/>
      <c r="B347" s="1" t="s">
        <v>429</v>
      </c>
      <c r="C347" s="5" t="s">
        <v>385</v>
      </c>
      <c r="D347" s="5" t="s">
        <v>425</v>
      </c>
      <c r="E347" s="50" t="s">
        <v>432</v>
      </c>
      <c r="F347" s="4"/>
      <c r="G347" s="4"/>
      <c r="H347" s="97">
        <f t="shared" si="87"/>
        <v>0</v>
      </c>
      <c r="I347" s="98">
        <f t="shared" si="88"/>
        <v>0</v>
      </c>
      <c r="J347" s="98">
        <f t="shared" si="88"/>
        <v>0</v>
      </c>
    </row>
    <row r="348" spans="1:12" ht="0.75" customHeight="1">
      <c r="A348" s="47"/>
      <c r="B348" s="1" t="s">
        <v>430</v>
      </c>
      <c r="C348" s="5" t="s">
        <v>385</v>
      </c>
      <c r="D348" s="5" t="s">
        <v>425</v>
      </c>
      <c r="E348" s="50" t="s">
        <v>433</v>
      </c>
      <c r="F348" s="4"/>
      <c r="G348" s="4"/>
      <c r="H348" s="97">
        <f t="shared" si="87"/>
        <v>0</v>
      </c>
      <c r="I348" s="98">
        <f t="shared" si="88"/>
        <v>0</v>
      </c>
      <c r="J348" s="98">
        <f t="shared" si="88"/>
        <v>0</v>
      </c>
    </row>
    <row r="349" spans="1:12" ht="1.5" hidden="1" customHeight="1">
      <c r="A349" s="47"/>
      <c r="B349" s="30" t="s">
        <v>168</v>
      </c>
      <c r="C349" s="5" t="s">
        <v>385</v>
      </c>
      <c r="D349" s="4" t="s">
        <v>425</v>
      </c>
      <c r="E349" s="51" t="s">
        <v>433</v>
      </c>
      <c r="F349" s="4" t="s">
        <v>164</v>
      </c>
      <c r="G349" s="4"/>
      <c r="H349" s="98">
        <f t="shared" si="87"/>
        <v>0</v>
      </c>
      <c r="I349" s="98">
        <f t="shared" si="88"/>
        <v>0</v>
      </c>
      <c r="J349" s="98">
        <f t="shared" si="88"/>
        <v>0</v>
      </c>
    </row>
    <row r="350" spans="1:12" ht="29.25" hidden="1" customHeight="1">
      <c r="A350" s="47"/>
      <c r="B350" s="30" t="s">
        <v>166</v>
      </c>
      <c r="C350" s="5" t="s">
        <v>385</v>
      </c>
      <c r="D350" s="4" t="s">
        <v>425</v>
      </c>
      <c r="E350" s="51" t="s">
        <v>433</v>
      </c>
      <c r="F350" s="4" t="s">
        <v>165</v>
      </c>
      <c r="G350" s="4"/>
      <c r="H350" s="98">
        <f t="shared" si="87"/>
        <v>0</v>
      </c>
      <c r="I350" s="98">
        <f t="shared" si="88"/>
        <v>0</v>
      </c>
      <c r="J350" s="98">
        <f t="shared" si="88"/>
        <v>0</v>
      </c>
    </row>
    <row r="351" spans="1:12" ht="20.25" hidden="1" customHeight="1">
      <c r="A351" s="47"/>
      <c r="B351" s="21" t="s">
        <v>123</v>
      </c>
      <c r="C351" s="5" t="s">
        <v>385</v>
      </c>
      <c r="D351" s="4" t="s">
        <v>425</v>
      </c>
      <c r="E351" s="51" t="s">
        <v>433</v>
      </c>
      <c r="F351" s="4" t="s">
        <v>77</v>
      </c>
      <c r="G351" s="4"/>
      <c r="H351" s="98">
        <f t="shared" si="87"/>
        <v>0</v>
      </c>
      <c r="I351" s="98">
        <f t="shared" si="88"/>
        <v>0</v>
      </c>
      <c r="J351" s="98">
        <f t="shared" si="88"/>
        <v>0</v>
      </c>
    </row>
    <row r="352" spans="1:12" ht="20.25" hidden="1" customHeight="1">
      <c r="A352" s="47"/>
      <c r="B352" s="3" t="s">
        <v>104</v>
      </c>
      <c r="C352" s="5" t="s">
        <v>385</v>
      </c>
      <c r="D352" s="4" t="s">
        <v>425</v>
      </c>
      <c r="E352" s="51" t="s">
        <v>433</v>
      </c>
      <c r="F352" s="4" t="s">
        <v>77</v>
      </c>
      <c r="G352" s="4" t="s">
        <v>30</v>
      </c>
      <c r="H352" s="98">
        <v>0</v>
      </c>
      <c r="I352" s="98">
        <v>0</v>
      </c>
      <c r="J352" s="98">
        <v>0</v>
      </c>
    </row>
    <row r="353" spans="1:10" ht="20.25" customHeight="1">
      <c r="A353" s="47">
        <v>140</v>
      </c>
      <c r="B353" s="1" t="s">
        <v>276</v>
      </c>
      <c r="C353" s="5" t="s">
        <v>385</v>
      </c>
      <c r="D353" s="5" t="s">
        <v>170</v>
      </c>
      <c r="E353" s="4"/>
      <c r="F353" s="4"/>
      <c r="G353" s="4"/>
      <c r="H353" s="97">
        <f>H354+H371</f>
        <v>24000</v>
      </c>
      <c r="I353" s="97">
        <f t="shared" ref="I353:J353" si="89">I354+I371</f>
        <v>0</v>
      </c>
      <c r="J353" s="97">
        <f t="shared" si="89"/>
        <v>0</v>
      </c>
    </row>
    <row r="354" spans="1:10" ht="27.75" customHeight="1">
      <c r="A354" s="47"/>
      <c r="B354" s="49" t="s">
        <v>283</v>
      </c>
      <c r="C354" s="5" t="s">
        <v>385</v>
      </c>
      <c r="D354" s="5" t="s">
        <v>277</v>
      </c>
      <c r="E354" s="4"/>
      <c r="F354" s="4"/>
      <c r="G354" s="4"/>
      <c r="H354" s="97">
        <f>H355+H363</f>
        <v>22000</v>
      </c>
      <c r="I354" s="97">
        <f t="shared" ref="I354:J354" si="90">I355+I363</f>
        <v>0</v>
      </c>
      <c r="J354" s="97">
        <f t="shared" si="90"/>
        <v>0</v>
      </c>
    </row>
    <row r="355" spans="1:10" ht="30" customHeight="1">
      <c r="A355" s="47"/>
      <c r="B355" s="55" t="s">
        <v>180</v>
      </c>
      <c r="C355" s="5" t="s">
        <v>385</v>
      </c>
      <c r="D355" s="5" t="s">
        <v>277</v>
      </c>
      <c r="E355" s="50" t="s">
        <v>196</v>
      </c>
      <c r="F355" s="4"/>
      <c r="G355" s="4"/>
      <c r="H355" s="97">
        <f t="shared" ref="H355:H361" si="91">H356</f>
        <v>12000</v>
      </c>
      <c r="I355" s="97">
        <f t="shared" ref="I355:J361" si="92">I356</f>
        <v>0</v>
      </c>
      <c r="J355" s="97">
        <f t="shared" si="92"/>
        <v>0</v>
      </c>
    </row>
    <row r="356" spans="1:10" ht="20.25" customHeight="1">
      <c r="A356" s="47"/>
      <c r="B356" s="49" t="s">
        <v>340</v>
      </c>
      <c r="C356" s="5" t="s">
        <v>385</v>
      </c>
      <c r="D356" s="5" t="s">
        <v>277</v>
      </c>
      <c r="E356" s="50" t="s">
        <v>341</v>
      </c>
      <c r="F356" s="4"/>
      <c r="G356" s="4"/>
      <c r="H356" s="97">
        <f t="shared" si="91"/>
        <v>12000</v>
      </c>
      <c r="I356" s="97">
        <f t="shared" si="92"/>
        <v>0</v>
      </c>
      <c r="J356" s="97">
        <f t="shared" si="92"/>
        <v>0</v>
      </c>
    </row>
    <row r="357" spans="1:10" ht="26.25" customHeight="1">
      <c r="A357" s="47"/>
      <c r="B357" s="49" t="s">
        <v>278</v>
      </c>
      <c r="C357" s="5" t="s">
        <v>385</v>
      </c>
      <c r="D357" s="5" t="s">
        <v>277</v>
      </c>
      <c r="E357" s="50" t="s">
        <v>342</v>
      </c>
      <c r="F357" s="4"/>
      <c r="G357" s="4"/>
      <c r="H357" s="97">
        <f t="shared" si="91"/>
        <v>12000</v>
      </c>
      <c r="I357" s="97">
        <f t="shared" si="92"/>
        <v>0</v>
      </c>
      <c r="J357" s="97">
        <f t="shared" si="92"/>
        <v>0</v>
      </c>
    </row>
    <row r="358" spans="1:10" ht="78.75" customHeight="1">
      <c r="A358" s="47"/>
      <c r="B358" s="31" t="s">
        <v>379</v>
      </c>
      <c r="C358" s="5" t="s">
        <v>385</v>
      </c>
      <c r="D358" s="5" t="s">
        <v>277</v>
      </c>
      <c r="E358" s="50" t="s">
        <v>396</v>
      </c>
      <c r="F358" s="4"/>
      <c r="G358" s="4"/>
      <c r="H358" s="97">
        <f t="shared" si="91"/>
        <v>12000</v>
      </c>
      <c r="I358" s="97">
        <f t="shared" si="92"/>
        <v>0</v>
      </c>
      <c r="J358" s="97">
        <f t="shared" si="92"/>
        <v>0</v>
      </c>
    </row>
    <row r="359" spans="1:10" ht="35.25" customHeight="1">
      <c r="A359" s="47"/>
      <c r="B359" s="32" t="s">
        <v>167</v>
      </c>
      <c r="C359" s="5" t="s">
        <v>385</v>
      </c>
      <c r="D359" s="5" t="s">
        <v>277</v>
      </c>
      <c r="E359" s="50" t="s">
        <v>396</v>
      </c>
      <c r="F359" s="5" t="s">
        <v>164</v>
      </c>
      <c r="G359" s="4"/>
      <c r="H359" s="97">
        <f t="shared" si="91"/>
        <v>12000</v>
      </c>
      <c r="I359" s="97">
        <f t="shared" si="92"/>
        <v>0</v>
      </c>
      <c r="J359" s="97">
        <f t="shared" si="92"/>
        <v>0</v>
      </c>
    </row>
    <row r="360" spans="1:10" ht="24.75" customHeight="1">
      <c r="A360" s="47"/>
      <c r="B360" s="32" t="s">
        <v>166</v>
      </c>
      <c r="C360" s="5" t="s">
        <v>385</v>
      </c>
      <c r="D360" s="5" t="s">
        <v>277</v>
      </c>
      <c r="E360" s="50" t="s">
        <v>396</v>
      </c>
      <c r="F360" s="4" t="s">
        <v>165</v>
      </c>
      <c r="G360" s="4"/>
      <c r="H360" s="97">
        <f t="shared" si="91"/>
        <v>12000</v>
      </c>
      <c r="I360" s="97">
        <f t="shared" si="92"/>
        <v>0</v>
      </c>
      <c r="J360" s="97">
        <f t="shared" si="92"/>
        <v>0</v>
      </c>
    </row>
    <row r="361" spans="1:10" ht="20.25" customHeight="1">
      <c r="A361" s="47"/>
      <c r="B361" s="22" t="s">
        <v>123</v>
      </c>
      <c r="C361" s="5" t="s">
        <v>385</v>
      </c>
      <c r="D361" s="5" t="s">
        <v>277</v>
      </c>
      <c r="E361" s="50" t="s">
        <v>396</v>
      </c>
      <c r="F361" s="4" t="s">
        <v>77</v>
      </c>
      <c r="G361" s="4"/>
      <c r="H361" s="97">
        <f t="shared" si="91"/>
        <v>12000</v>
      </c>
      <c r="I361" s="97">
        <f t="shared" si="92"/>
        <v>0</v>
      </c>
      <c r="J361" s="97">
        <f t="shared" si="92"/>
        <v>0</v>
      </c>
    </row>
    <row r="362" spans="1:10" ht="20.25" customHeight="1">
      <c r="A362" s="47"/>
      <c r="B362" s="41" t="s">
        <v>69</v>
      </c>
      <c r="C362" s="5" t="s">
        <v>385</v>
      </c>
      <c r="D362" s="4" t="s">
        <v>277</v>
      </c>
      <c r="E362" s="51" t="s">
        <v>396</v>
      </c>
      <c r="F362" s="4" t="s">
        <v>77</v>
      </c>
      <c r="G362" s="4" t="s">
        <v>30</v>
      </c>
      <c r="H362" s="98">
        <v>12000</v>
      </c>
      <c r="I362" s="98">
        <v>0</v>
      </c>
      <c r="J362" s="98">
        <v>0</v>
      </c>
    </row>
    <row r="363" spans="1:10" ht="27.75" customHeight="1">
      <c r="A363" s="47"/>
      <c r="B363" s="6" t="s">
        <v>347</v>
      </c>
      <c r="C363" s="5" t="s">
        <v>385</v>
      </c>
      <c r="D363" s="5" t="s">
        <v>277</v>
      </c>
      <c r="E363" s="5" t="s">
        <v>279</v>
      </c>
      <c r="F363" s="4"/>
      <c r="G363" s="4"/>
      <c r="H363" s="97">
        <f t="shared" ref="H363:H369" si="93">H364</f>
        <v>10000</v>
      </c>
      <c r="I363" s="97">
        <f t="shared" ref="I363:J369" si="94">I364</f>
        <v>0</v>
      </c>
      <c r="J363" s="97">
        <f t="shared" si="94"/>
        <v>0</v>
      </c>
    </row>
    <row r="364" spans="1:10" ht="33" customHeight="1">
      <c r="A364" s="47"/>
      <c r="B364" s="49" t="s">
        <v>345</v>
      </c>
      <c r="C364" s="5" t="s">
        <v>385</v>
      </c>
      <c r="D364" s="5" t="s">
        <v>277</v>
      </c>
      <c r="E364" s="5" t="s">
        <v>306</v>
      </c>
      <c r="F364" s="4"/>
      <c r="G364" s="4"/>
      <c r="H364" s="97">
        <f t="shared" si="93"/>
        <v>10000</v>
      </c>
      <c r="I364" s="97">
        <f t="shared" si="94"/>
        <v>0</v>
      </c>
      <c r="J364" s="97">
        <f t="shared" si="94"/>
        <v>0</v>
      </c>
    </row>
    <row r="365" spans="1:10" ht="31.5" customHeight="1">
      <c r="A365" s="47"/>
      <c r="B365" s="49" t="s">
        <v>278</v>
      </c>
      <c r="C365" s="5" t="s">
        <v>385</v>
      </c>
      <c r="D365" s="5" t="s">
        <v>277</v>
      </c>
      <c r="E365" s="5" t="s">
        <v>307</v>
      </c>
      <c r="F365" s="4"/>
      <c r="G365" s="4"/>
      <c r="H365" s="97">
        <f t="shared" si="93"/>
        <v>10000</v>
      </c>
      <c r="I365" s="97">
        <f t="shared" si="94"/>
        <v>0</v>
      </c>
      <c r="J365" s="97">
        <f t="shared" si="94"/>
        <v>0</v>
      </c>
    </row>
    <row r="366" spans="1:10" ht="80.25" customHeight="1">
      <c r="A366" s="47"/>
      <c r="B366" s="31" t="s">
        <v>379</v>
      </c>
      <c r="C366" s="5" t="s">
        <v>385</v>
      </c>
      <c r="D366" s="5" t="s">
        <v>277</v>
      </c>
      <c r="E366" s="5" t="s">
        <v>397</v>
      </c>
      <c r="F366" s="4"/>
      <c r="G366" s="4"/>
      <c r="H366" s="97">
        <f t="shared" si="93"/>
        <v>10000</v>
      </c>
      <c r="I366" s="97">
        <f t="shared" si="94"/>
        <v>0</v>
      </c>
      <c r="J366" s="97">
        <f t="shared" si="94"/>
        <v>0</v>
      </c>
    </row>
    <row r="367" spans="1:10" ht="27" customHeight="1">
      <c r="A367" s="47"/>
      <c r="B367" s="32" t="s">
        <v>167</v>
      </c>
      <c r="C367" s="5" t="s">
        <v>385</v>
      </c>
      <c r="D367" s="5" t="s">
        <v>277</v>
      </c>
      <c r="E367" s="5" t="s">
        <v>397</v>
      </c>
      <c r="F367" s="5" t="s">
        <v>164</v>
      </c>
      <c r="G367" s="4"/>
      <c r="H367" s="97">
        <f t="shared" si="93"/>
        <v>10000</v>
      </c>
      <c r="I367" s="97">
        <f t="shared" si="94"/>
        <v>0</v>
      </c>
      <c r="J367" s="97">
        <f t="shared" si="94"/>
        <v>0</v>
      </c>
    </row>
    <row r="368" spans="1:10" ht="27" customHeight="1">
      <c r="A368" s="47"/>
      <c r="B368" s="32" t="s">
        <v>166</v>
      </c>
      <c r="C368" s="5" t="s">
        <v>385</v>
      </c>
      <c r="D368" s="5" t="s">
        <v>277</v>
      </c>
      <c r="E368" s="5" t="s">
        <v>397</v>
      </c>
      <c r="F368" s="5" t="s">
        <v>165</v>
      </c>
      <c r="G368" s="4"/>
      <c r="H368" s="97">
        <f t="shared" si="93"/>
        <v>10000</v>
      </c>
      <c r="I368" s="97">
        <f t="shared" si="94"/>
        <v>0</v>
      </c>
      <c r="J368" s="97">
        <f t="shared" si="94"/>
        <v>0</v>
      </c>
    </row>
    <row r="369" spans="1:10" ht="20.25" customHeight="1">
      <c r="A369" s="47"/>
      <c r="B369" s="22" t="s">
        <v>123</v>
      </c>
      <c r="C369" s="5" t="s">
        <v>385</v>
      </c>
      <c r="D369" s="5" t="s">
        <v>277</v>
      </c>
      <c r="E369" s="5" t="s">
        <v>397</v>
      </c>
      <c r="F369" s="5" t="s">
        <v>77</v>
      </c>
      <c r="G369" s="4"/>
      <c r="H369" s="97">
        <f t="shared" si="93"/>
        <v>10000</v>
      </c>
      <c r="I369" s="97">
        <f t="shared" si="94"/>
        <v>0</v>
      </c>
      <c r="J369" s="97">
        <f t="shared" si="94"/>
        <v>0</v>
      </c>
    </row>
    <row r="370" spans="1:10" ht="20.25" customHeight="1">
      <c r="A370" s="47"/>
      <c r="B370" s="41" t="s">
        <v>69</v>
      </c>
      <c r="C370" s="5" t="s">
        <v>385</v>
      </c>
      <c r="D370" s="4" t="s">
        <v>277</v>
      </c>
      <c r="E370" s="4" t="s">
        <v>397</v>
      </c>
      <c r="F370" s="4" t="s">
        <v>77</v>
      </c>
      <c r="G370" s="4" t="s">
        <v>30</v>
      </c>
      <c r="H370" s="98">
        <v>10000</v>
      </c>
      <c r="I370" s="98">
        <v>0</v>
      </c>
      <c r="J370" s="98">
        <v>0</v>
      </c>
    </row>
    <row r="371" spans="1:10" ht="20.25" customHeight="1">
      <c r="A371" s="47">
        <v>141</v>
      </c>
      <c r="B371" s="22" t="s">
        <v>169</v>
      </c>
      <c r="C371" s="5" t="s">
        <v>385</v>
      </c>
      <c r="D371" s="5" t="s">
        <v>171</v>
      </c>
      <c r="E371" s="4"/>
      <c r="F371" s="4"/>
      <c r="G371" s="4"/>
      <c r="H371" s="97">
        <f>H372</f>
        <v>2000</v>
      </c>
      <c r="I371" s="97">
        <f t="shared" ref="I371:J371" si="95">I372</f>
        <v>0</v>
      </c>
      <c r="J371" s="97">
        <f t="shared" si="95"/>
        <v>0</v>
      </c>
    </row>
    <row r="372" spans="1:10" ht="25.5" customHeight="1">
      <c r="A372" s="47">
        <v>142</v>
      </c>
      <c r="B372" s="6" t="s">
        <v>346</v>
      </c>
      <c r="C372" s="5" t="s">
        <v>385</v>
      </c>
      <c r="D372" s="5" t="s">
        <v>171</v>
      </c>
      <c r="E372" s="5" t="s">
        <v>279</v>
      </c>
      <c r="F372" s="4"/>
      <c r="G372" s="4"/>
      <c r="H372" s="97">
        <f>H373+H386</f>
        <v>2000</v>
      </c>
      <c r="I372" s="97">
        <f t="shared" ref="I372:J372" si="96">I373+I386</f>
        <v>0</v>
      </c>
      <c r="J372" s="97">
        <f t="shared" si="96"/>
        <v>0</v>
      </c>
    </row>
    <row r="373" spans="1:10" ht="19.5" customHeight="1">
      <c r="A373" s="47"/>
      <c r="B373" s="6" t="s">
        <v>285</v>
      </c>
      <c r="C373" s="5" t="s">
        <v>385</v>
      </c>
      <c r="D373" s="5" t="s">
        <v>171</v>
      </c>
      <c r="E373" s="5" t="s">
        <v>289</v>
      </c>
      <c r="F373" s="4"/>
      <c r="G373" s="4"/>
      <c r="H373" s="97">
        <f>H374+H380</f>
        <v>1000</v>
      </c>
      <c r="I373" s="97">
        <f t="shared" ref="I373:J373" si="97">I374+I380</f>
        <v>0</v>
      </c>
      <c r="J373" s="97">
        <f t="shared" si="97"/>
        <v>0</v>
      </c>
    </row>
    <row r="374" spans="1:10" ht="0.75" hidden="1" customHeight="1">
      <c r="A374" s="47">
        <v>143</v>
      </c>
      <c r="B374" s="22" t="s">
        <v>286</v>
      </c>
      <c r="C374" s="5" t="s">
        <v>385</v>
      </c>
      <c r="D374" s="5" t="s">
        <v>171</v>
      </c>
      <c r="E374" s="5" t="s">
        <v>287</v>
      </c>
      <c r="F374" s="4"/>
      <c r="G374" s="4"/>
      <c r="H374" s="97">
        <f t="shared" ref="H374:H384" si="98">H375</f>
        <v>0</v>
      </c>
      <c r="I374" s="97">
        <f t="shared" ref="I374:J384" si="99">I375</f>
        <v>0</v>
      </c>
      <c r="J374" s="97">
        <f t="shared" si="99"/>
        <v>0</v>
      </c>
    </row>
    <row r="375" spans="1:10" ht="78" hidden="1" customHeight="1">
      <c r="A375" s="47">
        <v>144</v>
      </c>
      <c r="B375" s="31" t="s">
        <v>486</v>
      </c>
      <c r="C375" s="5" t="s">
        <v>385</v>
      </c>
      <c r="D375" s="5" t="s">
        <v>171</v>
      </c>
      <c r="E375" s="5" t="s">
        <v>288</v>
      </c>
      <c r="F375" s="4"/>
      <c r="G375" s="4"/>
      <c r="H375" s="97">
        <f t="shared" si="98"/>
        <v>0</v>
      </c>
      <c r="I375" s="97">
        <f t="shared" si="99"/>
        <v>0</v>
      </c>
      <c r="J375" s="97">
        <f t="shared" si="99"/>
        <v>0</v>
      </c>
    </row>
    <row r="376" spans="1:10" ht="0.75" hidden="1" customHeight="1">
      <c r="A376" s="47">
        <v>145</v>
      </c>
      <c r="B376" s="32" t="s">
        <v>167</v>
      </c>
      <c r="C376" s="5" t="s">
        <v>385</v>
      </c>
      <c r="D376" s="5" t="s">
        <v>171</v>
      </c>
      <c r="E376" s="5" t="s">
        <v>288</v>
      </c>
      <c r="F376" s="5" t="s">
        <v>164</v>
      </c>
      <c r="G376" s="4"/>
      <c r="H376" s="97">
        <f t="shared" si="98"/>
        <v>0</v>
      </c>
      <c r="I376" s="97">
        <f t="shared" si="99"/>
        <v>0</v>
      </c>
      <c r="J376" s="97">
        <f t="shared" si="99"/>
        <v>0</v>
      </c>
    </row>
    <row r="377" spans="1:10" ht="0.75" hidden="1" customHeight="1">
      <c r="A377" s="47">
        <v>146</v>
      </c>
      <c r="B377" s="32" t="s">
        <v>166</v>
      </c>
      <c r="C377" s="5" t="s">
        <v>385</v>
      </c>
      <c r="D377" s="5" t="s">
        <v>171</v>
      </c>
      <c r="E377" s="5" t="s">
        <v>288</v>
      </c>
      <c r="F377" s="5" t="s">
        <v>165</v>
      </c>
      <c r="G377" s="4"/>
      <c r="H377" s="97">
        <f t="shared" si="98"/>
        <v>0</v>
      </c>
      <c r="I377" s="97">
        <f t="shared" si="99"/>
        <v>0</v>
      </c>
      <c r="J377" s="97">
        <f t="shared" si="99"/>
        <v>0</v>
      </c>
    </row>
    <row r="378" spans="1:10" ht="20.25" hidden="1" customHeight="1">
      <c r="A378" s="59">
        <v>147</v>
      </c>
      <c r="B378" s="22" t="s">
        <v>123</v>
      </c>
      <c r="C378" s="5" t="s">
        <v>385</v>
      </c>
      <c r="D378" s="5" t="s">
        <v>171</v>
      </c>
      <c r="E378" s="5" t="s">
        <v>288</v>
      </c>
      <c r="F378" s="5" t="s">
        <v>77</v>
      </c>
      <c r="G378" s="4"/>
      <c r="H378" s="97">
        <f t="shared" si="98"/>
        <v>0</v>
      </c>
      <c r="I378" s="97">
        <f t="shared" si="99"/>
        <v>0</v>
      </c>
      <c r="J378" s="97">
        <f t="shared" si="99"/>
        <v>0</v>
      </c>
    </row>
    <row r="379" spans="1:10" ht="24.75" hidden="1" customHeight="1">
      <c r="A379" s="59">
        <v>148</v>
      </c>
      <c r="B379" s="21" t="s">
        <v>140</v>
      </c>
      <c r="C379" s="5" t="s">
        <v>385</v>
      </c>
      <c r="D379" s="4" t="s">
        <v>171</v>
      </c>
      <c r="E379" s="4" t="s">
        <v>288</v>
      </c>
      <c r="F379" s="4" t="s">
        <v>77</v>
      </c>
      <c r="G379" s="4" t="s">
        <v>139</v>
      </c>
      <c r="H379" s="98">
        <v>0</v>
      </c>
      <c r="I379" s="98">
        <v>0</v>
      </c>
      <c r="J379" s="98">
        <v>0</v>
      </c>
    </row>
    <row r="380" spans="1:10" ht="39.75" customHeight="1">
      <c r="A380" s="47">
        <v>143</v>
      </c>
      <c r="B380" s="22" t="s">
        <v>365</v>
      </c>
      <c r="C380" s="5" t="s">
        <v>385</v>
      </c>
      <c r="D380" s="5" t="s">
        <v>171</v>
      </c>
      <c r="E380" s="5" t="s">
        <v>290</v>
      </c>
      <c r="F380" s="4"/>
      <c r="G380" s="4"/>
      <c r="H380" s="97">
        <f t="shared" si="98"/>
        <v>1000</v>
      </c>
      <c r="I380" s="97">
        <f t="shared" si="99"/>
        <v>0</v>
      </c>
      <c r="J380" s="97">
        <f t="shared" si="99"/>
        <v>0</v>
      </c>
    </row>
    <row r="381" spans="1:10" ht="78.75" customHeight="1">
      <c r="A381" s="47">
        <v>144</v>
      </c>
      <c r="B381" s="31" t="s">
        <v>379</v>
      </c>
      <c r="C381" s="5" t="s">
        <v>385</v>
      </c>
      <c r="D381" s="5" t="s">
        <v>171</v>
      </c>
      <c r="E381" s="5" t="s">
        <v>291</v>
      </c>
      <c r="F381" s="4"/>
      <c r="G381" s="4"/>
      <c r="H381" s="97">
        <f t="shared" si="98"/>
        <v>1000</v>
      </c>
      <c r="I381" s="97">
        <f t="shared" si="99"/>
        <v>0</v>
      </c>
      <c r="J381" s="97">
        <f t="shared" si="99"/>
        <v>0</v>
      </c>
    </row>
    <row r="382" spans="1:10" ht="28.5" customHeight="1">
      <c r="A382" s="47">
        <v>145</v>
      </c>
      <c r="B382" s="32" t="s">
        <v>167</v>
      </c>
      <c r="C382" s="5" t="s">
        <v>385</v>
      </c>
      <c r="D382" s="5" t="s">
        <v>171</v>
      </c>
      <c r="E382" s="5" t="s">
        <v>291</v>
      </c>
      <c r="F382" s="5" t="s">
        <v>164</v>
      </c>
      <c r="G382" s="4"/>
      <c r="H382" s="97">
        <f t="shared" si="98"/>
        <v>1000</v>
      </c>
      <c r="I382" s="97">
        <f t="shared" si="99"/>
        <v>0</v>
      </c>
      <c r="J382" s="97">
        <f t="shared" si="99"/>
        <v>0</v>
      </c>
    </row>
    <row r="383" spans="1:10" ht="27" customHeight="1">
      <c r="A383" s="47">
        <v>146</v>
      </c>
      <c r="B383" s="32" t="s">
        <v>166</v>
      </c>
      <c r="C383" s="5" t="s">
        <v>385</v>
      </c>
      <c r="D383" s="5" t="s">
        <v>171</v>
      </c>
      <c r="E383" s="5" t="s">
        <v>291</v>
      </c>
      <c r="F383" s="5" t="s">
        <v>165</v>
      </c>
      <c r="G383" s="4"/>
      <c r="H383" s="97">
        <f t="shared" si="98"/>
        <v>1000</v>
      </c>
      <c r="I383" s="97">
        <f t="shared" si="99"/>
        <v>0</v>
      </c>
      <c r="J383" s="97">
        <f t="shared" si="99"/>
        <v>0</v>
      </c>
    </row>
    <row r="384" spans="1:10" ht="20.25" customHeight="1">
      <c r="A384" s="59">
        <v>147</v>
      </c>
      <c r="B384" s="22" t="s">
        <v>123</v>
      </c>
      <c r="C384" s="5" t="s">
        <v>385</v>
      </c>
      <c r="D384" s="5" t="s">
        <v>171</v>
      </c>
      <c r="E384" s="5" t="s">
        <v>291</v>
      </c>
      <c r="F384" s="5" t="s">
        <v>77</v>
      </c>
      <c r="G384" s="4"/>
      <c r="H384" s="97">
        <f t="shared" si="98"/>
        <v>1000</v>
      </c>
      <c r="I384" s="97">
        <f t="shared" si="99"/>
        <v>0</v>
      </c>
      <c r="J384" s="97">
        <f t="shared" si="99"/>
        <v>0</v>
      </c>
    </row>
    <row r="385" spans="1:10" ht="24.75" customHeight="1">
      <c r="A385" s="59">
        <v>148</v>
      </c>
      <c r="B385" s="21" t="s">
        <v>69</v>
      </c>
      <c r="C385" s="5" t="s">
        <v>385</v>
      </c>
      <c r="D385" s="4" t="s">
        <v>171</v>
      </c>
      <c r="E385" s="4" t="s">
        <v>291</v>
      </c>
      <c r="F385" s="4" t="s">
        <v>77</v>
      </c>
      <c r="G385" s="4" t="s">
        <v>30</v>
      </c>
      <c r="H385" s="98">
        <v>1000</v>
      </c>
      <c r="I385" s="98">
        <v>0</v>
      </c>
      <c r="J385" s="98">
        <v>0</v>
      </c>
    </row>
    <row r="386" spans="1:10" ht="26.25" customHeight="1">
      <c r="A386" s="47"/>
      <c r="B386" s="1" t="s">
        <v>366</v>
      </c>
      <c r="C386" s="5" t="s">
        <v>385</v>
      </c>
      <c r="D386" s="5" t="s">
        <v>171</v>
      </c>
      <c r="E386" s="5" t="s">
        <v>367</v>
      </c>
      <c r="F386" s="4"/>
      <c r="G386" s="4"/>
      <c r="H386" s="97">
        <f>H387</f>
        <v>1000</v>
      </c>
      <c r="I386" s="97">
        <f t="shared" ref="I386:J391" si="100">I387</f>
        <v>0</v>
      </c>
      <c r="J386" s="97">
        <f t="shared" si="100"/>
        <v>0</v>
      </c>
    </row>
    <row r="387" spans="1:10" ht="33" customHeight="1">
      <c r="A387" s="47">
        <v>143</v>
      </c>
      <c r="B387" s="22" t="s">
        <v>370</v>
      </c>
      <c r="C387" s="5" t="s">
        <v>385</v>
      </c>
      <c r="D387" s="5" t="s">
        <v>171</v>
      </c>
      <c r="E387" s="5" t="s">
        <v>368</v>
      </c>
      <c r="F387" s="4"/>
      <c r="G387" s="4"/>
      <c r="H387" s="97">
        <f t="shared" ref="H387:H391" si="101">H388</f>
        <v>1000</v>
      </c>
      <c r="I387" s="97">
        <f t="shared" si="100"/>
        <v>0</v>
      </c>
      <c r="J387" s="97">
        <f t="shared" si="100"/>
        <v>0</v>
      </c>
    </row>
    <row r="388" spans="1:10" ht="78.75" customHeight="1">
      <c r="A388" s="47">
        <v>144</v>
      </c>
      <c r="B388" s="31" t="s">
        <v>379</v>
      </c>
      <c r="C388" s="5" t="s">
        <v>385</v>
      </c>
      <c r="D388" s="5" t="s">
        <v>171</v>
      </c>
      <c r="E388" s="5" t="s">
        <v>369</v>
      </c>
      <c r="F388" s="4"/>
      <c r="G388" s="4"/>
      <c r="H388" s="97">
        <f t="shared" si="101"/>
        <v>1000</v>
      </c>
      <c r="I388" s="97">
        <f t="shared" si="100"/>
        <v>0</v>
      </c>
      <c r="J388" s="97">
        <f t="shared" si="100"/>
        <v>0</v>
      </c>
    </row>
    <row r="389" spans="1:10" ht="28.5" customHeight="1">
      <c r="A389" s="47">
        <v>145</v>
      </c>
      <c r="B389" s="32" t="s">
        <v>167</v>
      </c>
      <c r="C389" s="5" t="s">
        <v>385</v>
      </c>
      <c r="D389" s="5" t="s">
        <v>171</v>
      </c>
      <c r="E389" s="5" t="s">
        <v>369</v>
      </c>
      <c r="F389" s="5" t="s">
        <v>164</v>
      </c>
      <c r="G389" s="4"/>
      <c r="H389" s="97">
        <f t="shared" si="101"/>
        <v>1000</v>
      </c>
      <c r="I389" s="97">
        <f t="shared" si="100"/>
        <v>0</v>
      </c>
      <c r="J389" s="97">
        <f t="shared" si="100"/>
        <v>0</v>
      </c>
    </row>
    <row r="390" spans="1:10" ht="27" customHeight="1">
      <c r="A390" s="47">
        <v>146</v>
      </c>
      <c r="B390" s="32" t="s">
        <v>166</v>
      </c>
      <c r="C390" s="5" t="s">
        <v>385</v>
      </c>
      <c r="D390" s="5" t="s">
        <v>171</v>
      </c>
      <c r="E390" s="5" t="s">
        <v>369</v>
      </c>
      <c r="F390" s="5" t="s">
        <v>165</v>
      </c>
      <c r="G390" s="4"/>
      <c r="H390" s="97">
        <f t="shared" si="101"/>
        <v>1000</v>
      </c>
      <c r="I390" s="97">
        <f t="shared" si="100"/>
        <v>0</v>
      </c>
      <c r="J390" s="97">
        <f t="shared" si="100"/>
        <v>0</v>
      </c>
    </row>
    <row r="391" spans="1:10" ht="20.25" customHeight="1">
      <c r="A391" s="59">
        <v>147</v>
      </c>
      <c r="B391" s="22" t="s">
        <v>123</v>
      </c>
      <c r="C391" s="5" t="s">
        <v>385</v>
      </c>
      <c r="D391" s="5" t="s">
        <v>171</v>
      </c>
      <c r="E391" s="5" t="s">
        <v>369</v>
      </c>
      <c r="F391" s="5" t="s">
        <v>77</v>
      </c>
      <c r="G391" s="4"/>
      <c r="H391" s="97">
        <f t="shared" si="101"/>
        <v>1000</v>
      </c>
      <c r="I391" s="97">
        <f t="shared" si="100"/>
        <v>0</v>
      </c>
      <c r="J391" s="97">
        <f t="shared" si="100"/>
        <v>0</v>
      </c>
    </row>
    <row r="392" spans="1:10" ht="24.75" customHeight="1">
      <c r="A392" s="59">
        <v>148</v>
      </c>
      <c r="B392" s="21" t="s">
        <v>69</v>
      </c>
      <c r="C392" s="5" t="s">
        <v>385</v>
      </c>
      <c r="D392" s="4" t="s">
        <v>171</v>
      </c>
      <c r="E392" s="4" t="s">
        <v>369</v>
      </c>
      <c r="F392" s="4" t="s">
        <v>77</v>
      </c>
      <c r="G392" s="4" t="s">
        <v>30</v>
      </c>
      <c r="H392" s="98">
        <v>1000</v>
      </c>
      <c r="I392" s="98"/>
      <c r="J392" s="98"/>
    </row>
    <row r="393" spans="1:10" ht="13.5">
      <c r="A393" s="59">
        <v>149</v>
      </c>
      <c r="B393" s="55" t="s">
        <v>292</v>
      </c>
      <c r="C393" s="5" t="s">
        <v>385</v>
      </c>
      <c r="D393" s="5" t="s">
        <v>70</v>
      </c>
      <c r="E393" s="5"/>
      <c r="F393" s="5"/>
      <c r="G393" s="5"/>
      <c r="H393" s="97">
        <f>H394+H467</f>
        <v>5794186</v>
      </c>
      <c r="I393" s="97">
        <f>I394+I467</f>
        <v>3103288</v>
      </c>
      <c r="J393" s="97">
        <f>J394+J467</f>
        <v>3071300</v>
      </c>
    </row>
    <row r="394" spans="1:10" ht="13.5">
      <c r="A394" s="47">
        <f t="shared" ref="A394:A465" si="102">A393+1</f>
        <v>150</v>
      </c>
      <c r="B394" s="1" t="s">
        <v>42</v>
      </c>
      <c r="C394" s="5" t="s">
        <v>385</v>
      </c>
      <c r="D394" s="5" t="s">
        <v>41</v>
      </c>
      <c r="E394" s="5"/>
      <c r="F394" s="4"/>
      <c r="G394" s="5"/>
      <c r="H394" s="97">
        <f>H395</f>
        <v>3518986</v>
      </c>
      <c r="I394" s="97">
        <f t="shared" ref="I394:J394" si="103">I395</f>
        <v>1241288</v>
      </c>
      <c r="J394" s="97">
        <f t="shared" si="103"/>
        <v>1241300</v>
      </c>
    </row>
    <row r="395" spans="1:10" ht="25.5">
      <c r="A395" s="47">
        <v>151</v>
      </c>
      <c r="B395" s="6" t="s">
        <v>346</v>
      </c>
      <c r="C395" s="5" t="s">
        <v>385</v>
      </c>
      <c r="D395" s="5" t="s">
        <v>41</v>
      </c>
      <c r="E395" s="5" t="s">
        <v>279</v>
      </c>
      <c r="F395" s="4"/>
      <c r="G395" s="5"/>
      <c r="H395" s="97">
        <f>H396+H450</f>
        <v>3518986</v>
      </c>
      <c r="I395" s="97">
        <f>I396+I450</f>
        <v>1241288</v>
      </c>
      <c r="J395" s="97">
        <f>J396+J450</f>
        <v>1241300</v>
      </c>
    </row>
    <row r="396" spans="1:10" ht="25.5">
      <c r="A396" s="47"/>
      <c r="B396" s="1" t="s">
        <v>293</v>
      </c>
      <c r="C396" s="5" t="s">
        <v>385</v>
      </c>
      <c r="D396" s="5" t="s">
        <v>41</v>
      </c>
      <c r="E396" s="5" t="s">
        <v>298</v>
      </c>
      <c r="F396" s="4"/>
      <c r="G396" s="5"/>
      <c r="H396" s="97">
        <f>H397+H437+H443</f>
        <v>2815586</v>
      </c>
      <c r="I396" s="97">
        <f t="shared" ref="I396:J396" si="104">I397+I437</f>
        <v>950688</v>
      </c>
      <c r="J396" s="97">
        <f t="shared" si="104"/>
        <v>950700</v>
      </c>
    </row>
    <row r="397" spans="1:10" ht="25.5">
      <c r="A397" s="47"/>
      <c r="B397" s="22" t="s">
        <v>294</v>
      </c>
      <c r="C397" s="5" t="s">
        <v>385</v>
      </c>
      <c r="D397" s="5" t="s">
        <v>41</v>
      </c>
      <c r="E397" s="5" t="s">
        <v>299</v>
      </c>
      <c r="F397" s="4"/>
      <c r="G397" s="5"/>
      <c r="H397" s="97">
        <f>H398+H409+H425</f>
        <v>2492812</v>
      </c>
      <c r="I397" s="97">
        <f>I398+I409+I425</f>
        <v>950688</v>
      </c>
      <c r="J397" s="97">
        <f>J398+J409+J425</f>
        <v>950700</v>
      </c>
    </row>
    <row r="398" spans="1:10" ht="63.75">
      <c r="A398" s="47"/>
      <c r="B398" s="22" t="s">
        <v>183</v>
      </c>
      <c r="C398" s="5" t="s">
        <v>385</v>
      </c>
      <c r="D398" s="5" t="s">
        <v>41</v>
      </c>
      <c r="E398" s="5" t="s">
        <v>300</v>
      </c>
      <c r="F398" s="5" t="s">
        <v>191</v>
      </c>
      <c r="G398" s="5"/>
      <c r="H398" s="97">
        <f>H399</f>
        <v>1789678.24</v>
      </c>
      <c r="I398" s="97">
        <f t="shared" ref="I398:J398" si="105">I399</f>
        <v>729688</v>
      </c>
      <c r="J398" s="97">
        <f t="shared" si="105"/>
        <v>729700</v>
      </c>
    </row>
    <row r="399" spans="1:10" ht="13.5">
      <c r="A399" s="47"/>
      <c r="B399" s="22" t="s">
        <v>295</v>
      </c>
      <c r="C399" s="5" t="s">
        <v>385</v>
      </c>
      <c r="D399" s="5" t="s">
        <v>41</v>
      </c>
      <c r="E399" s="5" t="s">
        <v>300</v>
      </c>
      <c r="F399" s="5" t="s">
        <v>251</v>
      </c>
      <c r="G399" s="5"/>
      <c r="H399" s="97">
        <f>H400+H403+H405</f>
        <v>1789678.24</v>
      </c>
      <c r="I399" s="97">
        <f t="shared" ref="I399:J399" si="106">I400+I403+I405</f>
        <v>729688</v>
      </c>
      <c r="J399" s="97">
        <f t="shared" si="106"/>
        <v>729700</v>
      </c>
    </row>
    <row r="400" spans="1:10" ht="13.5">
      <c r="A400" s="47"/>
      <c r="B400" s="52" t="s">
        <v>296</v>
      </c>
      <c r="C400" s="5" t="s">
        <v>385</v>
      </c>
      <c r="D400" s="5" t="s">
        <v>41</v>
      </c>
      <c r="E400" s="5" t="s">
        <v>300</v>
      </c>
      <c r="F400" s="5" t="s">
        <v>76</v>
      </c>
      <c r="G400" s="5"/>
      <c r="H400" s="97">
        <f>H401+H402</f>
        <v>1326678.24</v>
      </c>
      <c r="I400" s="97">
        <f t="shared" ref="I400:J400" si="107">I401+I402</f>
        <v>579688</v>
      </c>
      <c r="J400" s="97">
        <f t="shared" si="107"/>
        <v>579700</v>
      </c>
    </row>
    <row r="401" spans="1:14" ht="13.5">
      <c r="A401" s="47">
        <v>152</v>
      </c>
      <c r="B401" s="3" t="s">
        <v>20</v>
      </c>
      <c r="C401" s="5" t="s">
        <v>385</v>
      </c>
      <c r="D401" s="4" t="s">
        <v>41</v>
      </c>
      <c r="E401" s="4" t="s">
        <v>300</v>
      </c>
      <c r="F401" s="4" t="s">
        <v>76</v>
      </c>
      <c r="G401" s="4" t="s">
        <v>19</v>
      </c>
      <c r="H401" s="161">
        <f>1270678.24-254000+300000</f>
        <v>1316678.24</v>
      </c>
      <c r="I401" s="98">
        <v>579688</v>
      </c>
      <c r="J401" s="98">
        <v>579700</v>
      </c>
      <c r="K401" s="99">
        <v>729296.75</v>
      </c>
      <c r="L401" s="100">
        <v>300000</v>
      </c>
      <c r="N401" s="42"/>
    </row>
    <row r="402" spans="1:14" ht="25.5">
      <c r="A402" s="47">
        <v>153</v>
      </c>
      <c r="B402" s="21" t="s">
        <v>133</v>
      </c>
      <c r="C402" s="5" t="s">
        <v>385</v>
      </c>
      <c r="D402" s="4" t="s">
        <v>41</v>
      </c>
      <c r="E402" s="4" t="s">
        <v>300</v>
      </c>
      <c r="F402" s="81" t="s">
        <v>76</v>
      </c>
      <c r="G402" s="81" t="s">
        <v>134</v>
      </c>
      <c r="H402" s="115">
        <v>10000</v>
      </c>
      <c r="I402" s="115">
        <v>0</v>
      </c>
      <c r="J402" s="115">
        <v>0</v>
      </c>
    </row>
    <row r="403" spans="1:14" ht="38.25">
      <c r="A403" s="47"/>
      <c r="B403" s="1" t="s">
        <v>297</v>
      </c>
      <c r="C403" s="5" t="s">
        <v>385</v>
      </c>
      <c r="D403" s="5" t="s">
        <v>41</v>
      </c>
      <c r="E403" s="5" t="s">
        <v>300</v>
      </c>
      <c r="F403" s="80" t="s">
        <v>106</v>
      </c>
      <c r="G403" s="80"/>
      <c r="H403" s="132">
        <f>H404</f>
        <v>463000</v>
      </c>
      <c r="I403" s="132">
        <f t="shared" ref="I403:J403" si="108">I404</f>
        <v>150000</v>
      </c>
      <c r="J403" s="132">
        <f t="shared" si="108"/>
        <v>150000</v>
      </c>
    </row>
    <row r="404" spans="1:14" ht="13.5">
      <c r="A404" s="47">
        <v>154</v>
      </c>
      <c r="B404" s="3" t="s">
        <v>22</v>
      </c>
      <c r="C404" s="5" t="s">
        <v>385</v>
      </c>
      <c r="D404" s="4" t="s">
        <v>41</v>
      </c>
      <c r="E404" s="4" t="s">
        <v>300</v>
      </c>
      <c r="F404" s="4" t="s">
        <v>106</v>
      </c>
      <c r="G404" s="4" t="s">
        <v>21</v>
      </c>
      <c r="H404" s="161">
        <f>363000+100000</f>
        <v>463000</v>
      </c>
      <c r="I404" s="98">
        <v>150000</v>
      </c>
      <c r="J404" s="98">
        <v>150000</v>
      </c>
      <c r="K404" s="99">
        <v>277422.8</v>
      </c>
      <c r="L404" s="100">
        <v>100000</v>
      </c>
    </row>
    <row r="405" spans="1:14" ht="38.25">
      <c r="A405" s="47">
        <v>155</v>
      </c>
      <c r="B405" s="1" t="s">
        <v>155</v>
      </c>
      <c r="C405" s="5" t="s">
        <v>385</v>
      </c>
      <c r="D405" s="5" t="s">
        <v>41</v>
      </c>
      <c r="E405" s="5" t="s">
        <v>301</v>
      </c>
      <c r="F405" s="5" t="s">
        <v>154</v>
      </c>
      <c r="G405" s="4"/>
      <c r="H405" s="97">
        <f>H406+H407+H408</f>
        <v>0</v>
      </c>
      <c r="I405" s="97">
        <f t="shared" ref="I405:J405" si="109">I406+I407+I408</f>
        <v>0</v>
      </c>
      <c r="J405" s="97">
        <f t="shared" si="109"/>
        <v>0</v>
      </c>
    </row>
    <row r="406" spans="1:14" ht="25.5">
      <c r="A406" s="47">
        <v>156</v>
      </c>
      <c r="B406" s="21" t="s">
        <v>135</v>
      </c>
      <c r="C406" s="5" t="s">
        <v>385</v>
      </c>
      <c r="D406" s="81" t="s">
        <v>41</v>
      </c>
      <c r="E406" s="4" t="s">
        <v>301</v>
      </c>
      <c r="F406" s="81" t="s">
        <v>154</v>
      </c>
      <c r="G406" s="81" t="s">
        <v>116</v>
      </c>
      <c r="H406" s="133">
        <v>0</v>
      </c>
      <c r="I406" s="133">
        <v>0</v>
      </c>
      <c r="J406" s="133">
        <v>0</v>
      </c>
      <c r="L406" s="102"/>
    </row>
    <row r="407" spans="1:14" ht="13.5">
      <c r="A407" s="47">
        <v>157</v>
      </c>
      <c r="B407" s="21" t="s">
        <v>136</v>
      </c>
      <c r="C407" s="5" t="s">
        <v>385</v>
      </c>
      <c r="D407" s="81" t="s">
        <v>41</v>
      </c>
      <c r="E407" s="4" t="s">
        <v>301</v>
      </c>
      <c r="F407" s="81" t="s">
        <v>154</v>
      </c>
      <c r="G407" s="81" t="s">
        <v>137</v>
      </c>
      <c r="H407" s="133">
        <v>0</v>
      </c>
      <c r="I407" s="133">
        <v>0</v>
      </c>
      <c r="J407" s="133">
        <v>0</v>
      </c>
      <c r="L407" s="102"/>
    </row>
    <row r="408" spans="1:14" ht="13.5">
      <c r="A408" s="47">
        <v>158</v>
      </c>
      <c r="B408" s="21" t="s">
        <v>138</v>
      </c>
      <c r="C408" s="5" t="s">
        <v>385</v>
      </c>
      <c r="D408" s="81" t="s">
        <v>41</v>
      </c>
      <c r="E408" s="4" t="s">
        <v>301</v>
      </c>
      <c r="F408" s="81" t="s">
        <v>154</v>
      </c>
      <c r="G408" s="81" t="s">
        <v>30</v>
      </c>
      <c r="H408" s="133">
        <v>0</v>
      </c>
      <c r="I408" s="133">
        <v>0</v>
      </c>
      <c r="J408" s="133">
        <v>0</v>
      </c>
      <c r="L408" s="102"/>
    </row>
    <row r="409" spans="1:14" ht="42" customHeight="1">
      <c r="A409" s="47"/>
      <c r="B409" s="1" t="s">
        <v>380</v>
      </c>
      <c r="C409" s="5" t="s">
        <v>385</v>
      </c>
      <c r="D409" s="5" t="s">
        <v>41</v>
      </c>
      <c r="E409" s="5" t="s">
        <v>301</v>
      </c>
      <c r="F409" s="4"/>
      <c r="G409" s="4"/>
      <c r="H409" s="97">
        <f>H410</f>
        <v>702933.76</v>
      </c>
      <c r="I409" s="97">
        <f t="shared" ref="I409:J411" si="110">I410</f>
        <v>221000</v>
      </c>
      <c r="J409" s="97">
        <f t="shared" si="110"/>
        <v>221000</v>
      </c>
      <c r="L409" s="102"/>
    </row>
    <row r="410" spans="1:14" ht="27.75" customHeight="1">
      <c r="A410" s="47"/>
      <c r="B410" s="32" t="s">
        <v>167</v>
      </c>
      <c r="C410" s="5" t="s">
        <v>385</v>
      </c>
      <c r="D410" s="5" t="s">
        <v>41</v>
      </c>
      <c r="E410" s="5" t="s">
        <v>301</v>
      </c>
      <c r="F410" s="5" t="s">
        <v>164</v>
      </c>
      <c r="G410" s="5"/>
      <c r="H410" s="97">
        <f>H411</f>
        <v>702933.76</v>
      </c>
      <c r="I410" s="97">
        <f>I411+I423</f>
        <v>221000</v>
      </c>
      <c r="J410" s="97">
        <f>J411+J423</f>
        <v>221000</v>
      </c>
    </row>
    <row r="411" spans="1:14" ht="27.75" customHeight="1">
      <c r="A411" s="47"/>
      <c r="B411" s="32" t="s">
        <v>166</v>
      </c>
      <c r="C411" s="5" t="s">
        <v>385</v>
      </c>
      <c r="D411" s="5" t="s">
        <v>41</v>
      </c>
      <c r="E411" s="5" t="s">
        <v>301</v>
      </c>
      <c r="F411" s="5" t="s">
        <v>165</v>
      </c>
      <c r="G411" s="5"/>
      <c r="H411" s="97">
        <f>H412+H423</f>
        <v>702933.76</v>
      </c>
      <c r="I411" s="97">
        <f t="shared" si="110"/>
        <v>96000</v>
      </c>
      <c r="J411" s="97">
        <f t="shared" si="110"/>
        <v>96000</v>
      </c>
    </row>
    <row r="412" spans="1:14" ht="13.5">
      <c r="A412" s="47">
        <v>159</v>
      </c>
      <c r="B412" s="22" t="s">
        <v>123</v>
      </c>
      <c r="C412" s="5" t="s">
        <v>385</v>
      </c>
      <c r="D412" s="5" t="s">
        <v>41</v>
      </c>
      <c r="E412" s="5" t="s">
        <v>301</v>
      </c>
      <c r="F412" s="5" t="s">
        <v>77</v>
      </c>
      <c r="G412" s="4"/>
      <c r="H412" s="97">
        <f>H416+H417+H414+H415+H419+H420+H421+H422+H413+H418</f>
        <v>303933.76</v>
      </c>
      <c r="I412" s="97">
        <f>I416+I417+I414+I415+I419+I420+I421+I422+I413+I418</f>
        <v>96000</v>
      </c>
      <c r="J412" s="97">
        <f>J416+J417+J414+J415+J419+J420+J421+J422+J413+J418</f>
        <v>96000</v>
      </c>
    </row>
    <row r="413" spans="1:14" ht="12" customHeight="1">
      <c r="A413" s="47">
        <v>160</v>
      </c>
      <c r="B413" s="3" t="s">
        <v>25</v>
      </c>
      <c r="C413" s="5" t="s">
        <v>385</v>
      </c>
      <c r="D413" s="4" t="s">
        <v>41</v>
      </c>
      <c r="E413" s="4" t="s">
        <v>301</v>
      </c>
      <c r="F413" s="4" t="s">
        <v>77</v>
      </c>
      <c r="G413" s="4" t="s">
        <v>24</v>
      </c>
      <c r="H413" s="98">
        <v>95000</v>
      </c>
      <c r="I413" s="98">
        <v>36000</v>
      </c>
      <c r="J413" s="98">
        <v>36000</v>
      </c>
      <c r="K413" s="88">
        <v>31200</v>
      </c>
      <c r="N413" s="18"/>
    </row>
    <row r="414" spans="1:14" s="18" customFormat="1" ht="12.75" customHeight="1">
      <c r="A414" s="60" t="e">
        <f>#REF!+1</f>
        <v>#REF!</v>
      </c>
      <c r="B414" s="3" t="s">
        <v>118</v>
      </c>
      <c r="C414" s="5" t="s">
        <v>385</v>
      </c>
      <c r="D414" s="4" t="s">
        <v>41</v>
      </c>
      <c r="E414" s="4" t="s">
        <v>301</v>
      </c>
      <c r="F414" s="4" t="s">
        <v>77</v>
      </c>
      <c r="G414" s="4" t="s">
        <v>26</v>
      </c>
      <c r="H414" s="98"/>
      <c r="I414" s="98"/>
      <c r="J414" s="98"/>
      <c r="K414" s="88"/>
      <c r="L414" s="102"/>
      <c r="M414" s="70"/>
    </row>
    <row r="415" spans="1:14" ht="12.75" customHeight="1">
      <c r="A415" s="47" t="e">
        <f t="shared" si="102"/>
        <v>#REF!</v>
      </c>
      <c r="B415" s="3" t="s">
        <v>29</v>
      </c>
      <c r="C415" s="5" t="s">
        <v>385</v>
      </c>
      <c r="D415" s="4" t="s">
        <v>41</v>
      </c>
      <c r="E415" s="4" t="s">
        <v>301</v>
      </c>
      <c r="F415" s="4" t="s">
        <v>77</v>
      </c>
      <c r="G415" s="4" t="s">
        <v>28</v>
      </c>
      <c r="H415" s="98">
        <v>75000</v>
      </c>
      <c r="I415" s="98">
        <v>35000</v>
      </c>
      <c r="J415" s="98">
        <v>35000</v>
      </c>
      <c r="K415" s="88">
        <v>17540</v>
      </c>
      <c r="L415" s="102"/>
      <c r="N415" s="18"/>
    </row>
    <row r="416" spans="1:14" s="76" customFormat="1" ht="13.5">
      <c r="A416" s="75">
        <v>164</v>
      </c>
      <c r="B416" s="3" t="s">
        <v>69</v>
      </c>
      <c r="C416" s="5" t="s">
        <v>385</v>
      </c>
      <c r="D416" s="4" t="s">
        <v>41</v>
      </c>
      <c r="E416" s="4" t="s">
        <v>301</v>
      </c>
      <c r="F416" s="4" t="s">
        <v>77</v>
      </c>
      <c r="G416" s="4" t="s">
        <v>30</v>
      </c>
      <c r="H416" s="161">
        <f>10000+34000</f>
        <v>44000</v>
      </c>
      <c r="I416" s="98">
        <v>10000</v>
      </c>
      <c r="J416" s="98">
        <v>10000</v>
      </c>
      <c r="K416" s="88"/>
      <c r="L416" s="106">
        <v>34000</v>
      </c>
      <c r="N416" s="77"/>
    </row>
    <row r="417" spans="1:14" ht="13.5">
      <c r="A417" s="47">
        <f t="shared" si="102"/>
        <v>165</v>
      </c>
      <c r="B417" s="3" t="s">
        <v>33</v>
      </c>
      <c r="C417" s="5" t="s">
        <v>385</v>
      </c>
      <c r="D417" s="4" t="s">
        <v>41</v>
      </c>
      <c r="E417" s="4" t="s">
        <v>301</v>
      </c>
      <c r="F417" s="4" t="s">
        <v>77</v>
      </c>
      <c r="G417" s="4" t="s">
        <v>32</v>
      </c>
      <c r="H417" s="148">
        <f>20000-5000</f>
        <v>15000</v>
      </c>
      <c r="I417" s="98">
        <v>0</v>
      </c>
      <c r="J417" s="98">
        <v>0</v>
      </c>
      <c r="L417" s="159"/>
    </row>
    <row r="418" spans="1:14" ht="13.5">
      <c r="A418" s="47"/>
      <c r="B418" s="3" t="s">
        <v>400</v>
      </c>
      <c r="C418" s="5" t="s">
        <v>385</v>
      </c>
      <c r="D418" s="4" t="s">
        <v>41</v>
      </c>
      <c r="E418" s="4" t="s">
        <v>301</v>
      </c>
      <c r="F418" s="4" t="s">
        <v>77</v>
      </c>
      <c r="G418" s="4" t="s">
        <v>144</v>
      </c>
      <c r="H418" s="148">
        <f>23000+25000</f>
        <v>48000</v>
      </c>
      <c r="I418" s="98">
        <v>0</v>
      </c>
      <c r="J418" s="98">
        <v>0</v>
      </c>
      <c r="K418" s="88">
        <v>23000</v>
      </c>
      <c r="L418" s="102"/>
      <c r="N418" s="18"/>
    </row>
    <row r="419" spans="1:14" ht="17.25" customHeight="1">
      <c r="A419" s="47">
        <f>A417+1</f>
        <v>166</v>
      </c>
      <c r="B419" s="28" t="s">
        <v>146</v>
      </c>
      <c r="C419" s="5" t="s">
        <v>385</v>
      </c>
      <c r="D419" s="4" t="s">
        <v>41</v>
      </c>
      <c r="E419" s="4" t="s">
        <v>301</v>
      </c>
      <c r="F419" s="4" t="s">
        <v>77</v>
      </c>
      <c r="G419" s="4" t="s">
        <v>145</v>
      </c>
      <c r="H419" s="98">
        <v>0</v>
      </c>
      <c r="I419" s="98">
        <v>0</v>
      </c>
      <c r="J419" s="98">
        <v>0</v>
      </c>
      <c r="L419" s="106"/>
      <c r="N419" s="18"/>
    </row>
    <row r="420" spans="1:14" ht="19.5" customHeight="1">
      <c r="A420" s="47">
        <v>167</v>
      </c>
      <c r="B420" s="28" t="s">
        <v>147</v>
      </c>
      <c r="C420" s="5" t="s">
        <v>385</v>
      </c>
      <c r="D420" s="81" t="s">
        <v>41</v>
      </c>
      <c r="E420" s="4" t="s">
        <v>301</v>
      </c>
      <c r="F420" s="81" t="s">
        <v>77</v>
      </c>
      <c r="G420" s="81" t="s">
        <v>148</v>
      </c>
      <c r="H420" s="98">
        <v>0</v>
      </c>
      <c r="I420" s="98">
        <v>0</v>
      </c>
      <c r="J420" s="98">
        <v>0</v>
      </c>
      <c r="L420" s="102"/>
    </row>
    <row r="421" spans="1:14" ht="26.25" customHeight="1">
      <c r="A421" s="47">
        <v>168</v>
      </c>
      <c r="B421" s="26" t="s">
        <v>149</v>
      </c>
      <c r="C421" s="5" t="s">
        <v>385</v>
      </c>
      <c r="D421" s="81" t="s">
        <v>41</v>
      </c>
      <c r="E421" s="4" t="s">
        <v>301</v>
      </c>
      <c r="F421" s="81" t="s">
        <v>77</v>
      </c>
      <c r="G421" s="81" t="s">
        <v>150</v>
      </c>
      <c r="H421" s="98">
        <v>6933.76</v>
      </c>
      <c r="I421" s="98">
        <v>10000</v>
      </c>
      <c r="J421" s="98">
        <v>10000</v>
      </c>
      <c r="L421" s="102"/>
      <c r="N421" s="70"/>
    </row>
    <row r="422" spans="1:14" ht="23.25" customHeight="1">
      <c r="A422" s="47">
        <v>169</v>
      </c>
      <c r="B422" s="26" t="s">
        <v>140</v>
      </c>
      <c r="C422" s="5" t="s">
        <v>385</v>
      </c>
      <c r="D422" s="4" t="s">
        <v>41</v>
      </c>
      <c r="E422" s="4" t="s">
        <v>301</v>
      </c>
      <c r="F422" s="4" t="s">
        <v>77</v>
      </c>
      <c r="G422" s="4" t="s">
        <v>139</v>
      </c>
      <c r="H422" s="161">
        <f>5000+5000+10000</f>
        <v>20000</v>
      </c>
      <c r="I422" s="98">
        <v>5000</v>
      </c>
      <c r="J422" s="98">
        <v>5000</v>
      </c>
      <c r="K422" s="88">
        <v>10000</v>
      </c>
      <c r="L422" s="102">
        <v>10000</v>
      </c>
      <c r="N422" s="18"/>
    </row>
    <row r="423" spans="1:14" ht="23.25" customHeight="1">
      <c r="A423" s="47"/>
      <c r="B423" s="48" t="s">
        <v>416</v>
      </c>
      <c r="C423" s="5" t="s">
        <v>385</v>
      </c>
      <c r="D423" s="5" t="s">
        <v>41</v>
      </c>
      <c r="E423" s="4" t="s">
        <v>301</v>
      </c>
      <c r="F423" s="5" t="s">
        <v>417</v>
      </c>
      <c r="G423" s="4"/>
      <c r="H423" s="97">
        <f>H424</f>
        <v>399000</v>
      </c>
      <c r="I423" s="97">
        <f>I424</f>
        <v>125000</v>
      </c>
      <c r="J423" s="97">
        <f>J424</f>
        <v>125000</v>
      </c>
      <c r="N423" s="18"/>
    </row>
    <row r="424" spans="1:14" ht="23.25" customHeight="1">
      <c r="A424" s="47"/>
      <c r="B424" s="3" t="s">
        <v>27</v>
      </c>
      <c r="C424" s="5" t="s">
        <v>385</v>
      </c>
      <c r="D424" s="4" t="s">
        <v>41</v>
      </c>
      <c r="E424" s="4" t="s">
        <v>301</v>
      </c>
      <c r="F424" s="4" t="s">
        <v>417</v>
      </c>
      <c r="G424" s="4" t="s">
        <v>26</v>
      </c>
      <c r="H424" s="148">
        <f>150000+20000+229000</f>
        <v>399000</v>
      </c>
      <c r="I424" s="98">
        <v>125000</v>
      </c>
      <c r="J424" s="98">
        <v>125000</v>
      </c>
      <c r="K424" s="88">
        <v>198037.63</v>
      </c>
      <c r="L424" s="102"/>
      <c r="N424" s="18"/>
    </row>
    <row r="425" spans="1:14" ht="13.5">
      <c r="A425" s="47"/>
      <c r="B425" s="31" t="s">
        <v>211</v>
      </c>
      <c r="C425" s="5" t="s">
        <v>385</v>
      </c>
      <c r="D425" s="5" t="s">
        <v>41</v>
      </c>
      <c r="E425" s="5" t="s">
        <v>302</v>
      </c>
      <c r="F425" s="5" t="s">
        <v>220</v>
      </c>
      <c r="G425" s="4"/>
      <c r="H425" s="97">
        <f>H426+H429</f>
        <v>200</v>
      </c>
      <c r="I425" s="97">
        <f t="shared" ref="I425" si="111">I426+I429</f>
        <v>0</v>
      </c>
      <c r="J425" s="97">
        <f t="shared" ref="J425" si="112">J426+J429</f>
        <v>0</v>
      </c>
    </row>
    <row r="426" spans="1:14" ht="13.5">
      <c r="A426" s="47"/>
      <c r="B426" s="1" t="s">
        <v>383</v>
      </c>
      <c r="C426" s="5" t="s">
        <v>385</v>
      </c>
      <c r="D426" s="5" t="s">
        <v>41</v>
      </c>
      <c r="E426" s="5" t="s">
        <v>302</v>
      </c>
      <c r="F426" s="5" t="s">
        <v>386</v>
      </c>
      <c r="G426" s="4"/>
      <c r="H426" s="97">
        <f>H427</f>
        <v>0</v>
      </c>
      <c r="I426" s="97">
        <f t="shared" ref="I426:I427" si="113">I427</f>
        <v>0</v>
      </c>
      <c r="J426" s="97">
        <f t="shared" ref="J426:J427" si="114">J427</f>
        <v>0</v>
      </c>
    </row>
    <row r="427" spans="1:14" ht="38.25">
      <c r="A427" s="47"/>
      <c r="B427" s="63" t="s">
        <v>384</v>
      </c>
      <c r="C427" s="5" t="s">
        <v>385</v>
      </c>
      <c r="D427" s="5" t="s">
        <v>41</v>
      </c>
      <c r="E427" s="5" t="s">
        <v>302</v>
      </c>
      <c r="F427" s="5" t="s">
        <v>387</v>
      </c>
      <c r="G427" s="4"/>
      <c r="H427" s="97">
        <f>H428</f>
        <v>0</v>
      </c>
      <c r="I427" s="97">
        <f t="shared" si="113"/>
        <v>0</v>
      </c>
      <c r="J427" s="97">
        <f t="shared" si="114"/>
        <v>0</v>
      </c>
    </row>
    <row r="428" spans="1:14" ht="25.5">
      <c r="A428" s="47"/>
      <c r="B428" s="21" t="s">
        <v>140</v>
      </c>
      <c r="C428" s="4" t="s">
        <v>385</v>
      </c>
      <c r="D428" s="81" t="s">
        <v>41</v>
      </c>
      <c r="E428" s="4" t="s">
        <v>302</v>
      </c>
      <c r="F428" s="4" t="s">
        <v>387</v>
      </c>
      <c r="G428" s="4" t="s">
        <v>139</v>
      </c>
      <c r="H428" s="98">
        <v>0</v>
      </c>
      <c r="I428" s="98">
        <v>0</v>
      </c>
      <c r="J428" s="98">
        <v>0</v>
      </c>
    </row>
    <row r="429" spans="1:14" ht="16.5" customHeight="1">
      <c r="A429" s="47">
        <v>170</v>
      </c>
      <c r="B429" s="27" t="s">
        <v>156</v>
      </c>
      <c r="C429" s="5" t="s">
        <v>385</v>
      </c>
      <c r="D429" s="5" t="s">
        <v>41</v>
      </c>
      <c r="E429" s="5" t="s">
        <v>302</v>
      </c>
      <c r="F429" s="5" t="s">
        <v>157</v>
      </c>
      <c r="G429" s="5"/>
      <c r="H429" s="97">
        <f>H430+H432+H434</f>
        <v>200</v>
      </c>
      <c r="I429" s="97">
        <f t="shared" ref="I429:J429" si="115">I430+I432+I434</f>
        <v>0</v>
      </c>
      <c r="J429" s="97">
        <f t="shared" si="115"/>
        <v>0</v>
      </c>
    </row>
    <row r="430" spans="1:14" ht="27.75" customHeight="1">
      <c r="A430" s="47"/>
      <c r="B430" s="1" t="s">
        <v>203</v>
      </c>
      <c r="C430" s="5" t="s">
        <v>385</v>
      </c>
      <c r="D430" s="5" t="s">
        <v>41</v>
      </c>
      <c r="E430" s="5" t="s">
        <v>302</v>
      </c>
      <c r="F430" s="5" t="s">
        <v>141</v>
      </c>
      <c r="G430" s="4"/>
      <c r="H430" s="97">
        <f>H431</f>
        <v>0</v>
      </c>
      <c r="I430" s="97">
        <f t="shared" ref="I430:J430" si="116">I431</f>
        <v>0</v>
      </c>
      <c r="J430" s="97">
        <f t="shared" si="116"/>
        <v>0</v>
      </c>
    </row>
    <row r="431" spans="1:14" ht="13.5">
      <c r="A431" s="47">
        <v>171</v>
      </c>
      <c r="B431" s="28" t="s">
        <v>125</v>
      </c>
      <c r="C431" s="5" t="s">
        <v>385</v>
      </c>
      <c r="D431" s="81" t="s">
        <v>41</v>
      </c>
      <c r="E431" s="4" t="s">
        <v>302</v>
      </c>
      <c r="F431" s="81" t="s">
        <v>141</v>
      </c>
      <c r="G431" s="81" t="s">
        <v>124</v>
      </c>
      <c r="H431" s="98">
        <v>0</v>
      </c>
      <c r="I431" s="98">
        <v>0</v>
      </c>
      <c r="J431" s="98">
        <v>0</v>
      </c>
    </row>
    <row r="432" spans="1:14" ht="15" customHeight="1">
      <c r="A432" s="47"/>
      <c r="B432" s="46" t="s">
        <v>204</v>
      </c>
      <c r="C432" s="5" t="s">
        <v>385</v>
      </c>
      <c r="D432" s="5" t="s">
        <v>41</v>
      </c>
      <c r="E432" s="5" t="s">
        <v>302</v>
      </c>
      <c r="F432" s="80" t="s">
        <v>85</v>
      </c>
      <c r="G432" s="81"/>
      <c r="H432" s="97">
        <f>H433</f>
        <v>0</v>
      </c>
      <c r="I432" s="97">
        <f t="shared" ref="I432:J432" si="117">I433</f>
        <v>0</v>
      </c>
      <c r="J432" s="97">
        <f t="shared" si="117"/>
        <v>0</v>
      </c>
    </row>
    <row r="433" spans="1:12" ht="13.5">
      <c r="A433" s="47">
        <v>172</v>
      </c>
      <c r="B433" s="28" t="s">
        <v>125</v>
      </c>
      <c r="C433" s="5" t="s">
        <v>385</v>
      </c>
      <c r="D433" s="4" t="s">
        <v>41</v>
      </c>
      <c r="E433" s="4" t="s">
        <v>302</v>
      </c>
      <c r="F433" s="4" t="s">
        <v>85</v>
      </c>
      <c r="G433" s="4" t="s">
        <v>124</v>
      </c>
      <c r="H433" s="98">
        <v>0</v>
      </c>
      <c r="I433" s="98">
        <v>0</v>
      </c>
      <c r="J433" s="98">
        <v>0</v>
      </c>
    </row>
    <row r="434" spans="1:12" ht="13.5" customHeight="1">
      <c r="A434" s="47"/>
      <c r="B434" s="1" t="s">
        <v>205</v>
      </c>
      <c r="C434" s="5" t="s">
        <v>385</v>
      </c>
      <c r="D434" s="5" t="s">
        <v>41</v>
      </c>
      <c r="E434" s="5" t="s">
        <v>302</v>
      </c>
      <c r="F434" s="80" t="s">
        <v>107</v>
      </c>
      <c r="G434" s="4"/>
      <c r="H434" s="97">
        <f>H435+H436</f>
        <v>200</v>
      </c>
      <c r="I434" s="97">
        <f t="shared" ref="I434:J434" si="118">I435+I436</f>
        <v>0</v>
      </c>
      <c r="J434" s="97">
        <f t="shared" si="118"/>
        <v>0</v>
      </c>
      <c r="K434" s="107"/>
      <c r="L434" s="110"/>
    </row>
    <row r="435" spans="1:12" ht="25.5">
      <c r="A435" s="47">
        <v>173</v>
      </c>
      <c r="B435" s="26" t="s">
        <v>127</v>
      </c>
      <c r="C435" s="5" t="s">
        <v>385</v>
      </c>
      <c r="D435" s="4" t="s">
        <v>41</v>
      </c>
      <c r="E435" s="4" t="s">
        <v>302</v>
      </c>
      <c r="F435" s="4" t="s">
        <v>107</v>
      </c>
      <c r="G435" s="4" t="s">
        <v>126</v>
      </c>
      <c r="H435" s="98">
        <v>0</v>
      </c>
      <c r="I435" s="98">
        <v>0</v>
      </c>
      <c r="J435" s="98">
        <v>0</v>
      </c>
      <c r="L435" s="106"/>
    </row>
    <row r="436" spans="1:12" ht="25.5">
      <c r="A436" s="47">
        <v>174</v>
      </c>
      <c r="B436" s="29" t="s">
        <v>143</v>
      </c>
      <c r="C436" s="5" t="s">
        <v>385</v>
      </c>
      <c r="D436" s="4" t="s">
        <v>41</v>
      </c>
      <c r="E436" s="4" t="s">
        <v>302</v>
      </c>
      <c r="F436" s="4" t="s">
        <v>107</v>
      </c>
      <c r="G436" s="4" t="s">
        <v>142</v>
      </c>
      <c r="H436" s="98">
        <v>200</v>
      </c>
      <c r="I436" s="98">
        <v>0</v>
      </c>
      <c r="J436" s="98">
        <v>0</v>
      </c>
      <c r="L436" s="106"/>
    </row>
    <row r="437" spans="1:12" ht="13.5">
      <c r="A437" s="47"/>
      <c r="B437" s="1" t="s">
        <v>303</v>
      </c>
      <c r="C437" s="5" t="s">
        <v>385</v>
      </c>
      <c r="D437" s="5" t="s">
        <v>41</v>
      </c>
      <c r="E437" s="5" t="s">
        <v>304</v>
      </c>
      <c r="F437" s="5"/>
      <c r="G437" s="5"/>
      <c r="H437" s="97">
        <f>H438</f>
        <v>1000</v>
      </c>
      <c r="I437" s="97">
        <f t="shared" ref="I437:J441" si="119">I438</f>
        <v>0</v>
      </c>
      <c r="J437" s="97">
        <f t="shared" si="119"/>
        <v>0</v>
      </c>
      <c r="L437" s="110"/>
    </row>
    <row r="438" spans="1:12" ht="78" customHeight="1">
      <c r="A438" s="47">
        <v>176</v>
      </c>
      <c r="B438" s="31" t="s">
        <v>379</v>
      </c>
      <c r="C438" s="5" t="s">
        <v>385</v>
      </c>
      <c r="D438" s="5" t="s">
        <v>41</v>
      </c>
      <c r="E438" s="5" t="s">
        <v>305</v>
      </c>
      <c r="F438" s="5"/>
      <c r="G438" s="5"/>
      <c r="H438" s="97">
        <f>H439</f>
        <v>1000</v>
      </c>
      <c r="I438" s="97">
        <f t="shared" si="119"/>
        <v>0</v>
      </c>
      <c r="J438" s="97">
        <f t="shared" si="119"/>
        <v>0</v>
      </c>
    </row>
    <row r="439" spans="1:12" ht="28.5" customHeight="1">
      <c r="A439" s="47">
        <v>145</v>
      </c>
      <c r="B439" s="32" t="s">
        <v>167</v>
      </c>
      <c r="C439" s="5" t="s">
        <v>385</v>
      </c>
      <c r="D439" s="5" t="s">
        <v>41</v>
      </c>
      <c r="E439" s="5" t="s">
        <v>305</v>
      </c>
      <c r="F439" s="5" t="s">
        <v>164</v>
      </c>
      <c r="G439" s="4"/>
      <c r="H439" s="97">
        <f t="shared" ref="H439:H441" si="120">H440</f>
        <v>1000</v>
      </c>
      <c r="I439" s="97">
        <f t="shared" si="119"/>
        <v>0</v>
      </c>
      <c r="J439" s="97">
        <f t="shared" si="119"/>
        <v>0</v>
      </c>
    </row>
    <row r="440" spans="1:12" ht="27" customHeight="1">
      <c r="A440" s="47">
        <v>146</v>
      </c>
      <c r="B440" s="32" t="s">
        <v>166</v>
      </c>
      <c r="C440" s="5" t="s">
        <v>385</v>
      </c>
      <c r="D440" s="5" t="s">
        <v>41</v>
      </c>
      <c r="E440" s="5" t="s">
        <v>305</v>
      </c>
      <c r="F440" s="5" t="s">
        <v>165</v>
      </c>
      <c r="G440" s="4"/>
      <c r="H440" s="97">
        <f t="shared" si="120"/>
        <v>1000</v>
      </c>
      <c r="I440" s="97">
        <f t="shared" si="119"/>
        <v>0</v>
      </c>
      <c r="J440" s="97">
        <f t="shared" si="119"/>
        <v>0</v>
      </c>
    </row>
    <row r="441" spans="1:12" ht="20.25" customHeight="1">
      <c r="A441" s="59">
        <v>147</v>
      </c>
      <c r="B441" s="22" t="s">
        <v>123</v>
      </c>
      <c r="C441" s="5" t="s">
        <v>385</v>
      </c>
      <c r="D441" s="5" t="s">
        <v>41</v>
      </c>
      <c r="E441" s="5" t="s">
        <v>305</v>
      </c>
      <c r="F441" s="5" t="s">
        <v>77</v>
      </c>
      <c r="G441" s="4"/>
      <c r="H441" s="97">
        <f t="shared" si="120"/>
        <v>1000</v>
      </c>
      <c r="I441" s="97">
        <f t="shared" si="119"/>
        <v>0</v>
      </c>
      <c r="J441" s="97">
        <f t="shared" si="119"/>
        <v>0</v>
      </c>
    </row>
    <row r="442" spans="1:12" ht="27" customHeight="1">
      <c r="A442" s="47">
        <v>177</v>
      </c>
      <c r="B442" s="26" t="s">
        <v>149</v>
      </c>
      <c r="C442" s="5" t="s">
        <v>385</v>
      </c>
      <c r="D442" s="4" t="s">
        <v>41</v>
      </c>
      <c r="E442" s="4" t="s">
        <v>305</v>
      </c>
      <c r="F442" s="4" t="s">
        <v>77</v>
      </c>
      <c r="G442" s="4" t="s">
        <v>150</v>
      </c>
      <c r="H442" s="98">
        <v>1000</v>
      </c>
      <c r="I442" s="98">
        <v>0</v>
      </c>
      <c r="J442" s="98">
        <v>0</v>
      </c>
    </row>
    <row r="443" spans="1:12" ht="62.25" customHeight="1">
      <c r="A443" s="47"/>
      <c r="B443" s="150" t="s">
        <v>470</v>
      </c>
      <c r="C443" s="5" t="s">
        <v>385</v>
      </c>
      <c r="D443" s="5" t="s">
        <v>41</v>
      </c>
      <c r="E443" s="5" t="s">
        <v>471</v>
      </c>
      <c r="F443" s="4"/>
      <c r="G443" s="4"/>
      <c r="H443" s="97">
        <f>H444</f>
        <v>321774</v>
      </c>
      <c r="I443" s="98">
        <v>0</v>
      </c>
      <c r="J443" s="98">
        <v>0</v>
      </c>
    </row>
    <row r="444" spans="1:12" s="16" customFormat="1" ht="27" customHeight="1">
      <c r="A444" s="47"/>
      <c r="B444" s="154" t="s">
        <v>117</v>
      </c>
      <c r="C444" s="5" t="s">
        <v>385</v>
      </c>
      <c r="D444" s="5" t="s">
        <v>41</v>
      </c>
      <c r="E444" s="5" t="s">
        <v>472</v>
      </c>
      <c r="F444" s="4"/>
      <c r="G444" s="4"/>
      <c r="H444" s="148">
        <f>H445</f>
        <v>321774</v>
      </c>
      <c r="I444" s="148">
        <v>0</v>
      </c>
      <c r="J444" s="148">
        <v>0</v>
      </c>
      <c r="K444" s="156"/>
      <c r="L444" s="152"/>
    </row>
    <row r="445" spans="1:12" s="16" customFormat="1" ht="27" customHeight="1">
      <c r="A445" s="47"/>
      <c r="B445" s="30" t="s">
        <v>168</v>
      </c>
      <c r="C445" s="5" t="s">
        <v>385</v>
      </c>
      <c r="D445" s="4" t="s">
        <v>41</v>
      </c>
      <c r="E445" s="4" t="s">
        <v>472</v>
      </c>
      <c r="F445" s="4" t="s">
        <v>164</v>
      </c>
      <c r="G445" s="4"/>
      <c r="H445" s="148">
        <f>H446</f>
        <v>321774</v>
      </c>
      <c r="I445" s="148">
        <v>0</v>
      </c>
      <c r="J445" s="148">
        <v>0</v>
      </c>
      <c r="K445" s="156"/>
      <c r="L445" s="152"/>
    </row>
    <row r="446" spans="1:12" s="16" customFormat="1" ht="27" customHeight="1">
      <c r="A446" s="47"/>
      <c r="B446" s="30" t="s">
        <v>166</v>
      </c>
      <c r="C446" s="5" t="s">
        <v>385</v>
      </c>
      <c r="D446" s="4" t="s">
        <v>41</v>
      </c>
      <c r="E446" s="4" t="s">
        <v>472</v>
      </c>
      <c r="F446" s="4" t="s">
        <v>165</v>
      </c>
      <c r="G446" s="4"/>
      <c r="H446" s="148">
        <f>H447</f>
        <v>321774</v>
      </c>
      <c r="I446" s="148">
        <v>0</v>
      </c>
      <c r="J446" s="148">
        <v>0</v>
      </c>
      <c r="K446" s="156"/>
      <c r="L446" s="152"/>
    </row>
    <row r="447" spans="1:12" s="16" customFormat="1" ht="27" customHeight="1">
      <c r="A447" s="47"/>
      <c r="B447" s="21" t="s">
        <v>123</v>
      </c>
      <c r="C447" s="5" t="s">
        <v>385</v>
      </c>
      <c r="D447" s="4" t="s">
        <v>41</v>
      </c>
      <c r="E447" s="4" t="s">
        <v>472</v>
      </c>
      <c r="F447" s="4" t="s">
        <v>77</v>
      </c>
      <c r="G447" s="4"/>
      <c r="H447" s="148">
        <f>H448+H449</f>
        <v>321774</v>
      </c>
      <c r="I447" s="148">
        <v>0</v>
      </c>
      <c r="J447" s="148">
        <v>0</v>
      </c>
      <c r="K447" s="156"/>
      <c r="L447" s="152"/>
    </row>
    <row r="448" spans="1:12" s="16" customFormat="1" ht="27" customHeight="1">
      <c r="A448" s="47"/>
      <c r="B448" s="21" t="s">
        <v>33</v>
      </c>
      <c r="C448" s="5" t="s">
        <v>385</v>
      </c>
      <c r="D448" s="4" t="s">
        <v>41</v>
      </c>
      <c r="E448" s="163" t="s">
        <v>472</v>
      </c>
      <c r="F448" s="163" t="s">
        <v>77</v>
      </c>
      <c r="G448" s="163" t="s">
        <v>32</v>
      </c>
      <c r="H448" s="161">
        <f>321774</f>
        <v>321774</v>
      </c>
      <c r="I448" s="148">
        <v>0</v>
      </c>
      <c r="J448" s="148">
        <v>0</v>
      </c>
      <c r="K448" s="156"/>
      <c r="L448" s="152"/>
    </row>
    <row r="449" spans="1:12" s="16" customFormat="1" ht="27" customHeight="1">
      <c r="A449" s="47"/>
      <c r="B449" s="3" t="s">
        <v>149</v>
      </c>
      <c r="C449" s="5" t="s">
        <v>385</v>
      </c>
      <c r="D449" s="4" t="s">
        <v>41</v>
      </c>
      <c r="E449" s="4" t="s">
        <v>472</v>
      </c>
      <c r="F449" s="4" t="s">
        <v>77</v>
      </c>
      <c r="G449" s="4" t="s">
        <v>150</v>
      </c>
      <c r="H449" s="148">
        <v>0</v>
      </c>
      <c r="I449" s="148">
        <v>0</v>
      </c>
      <c r="J449" s="148">
        <v>0</v>
      </c>
      <c r="K449" s="156"/>
      <c r="L449" s="152"/>
    </row>
    <row r="450" spans="1:12" ht="25.5">
      <c r="A450" s="47">
        <v>183</v>
      </c>
      <c r="B450" s="6" t="s">
        <v>346</v>
      </c>
      <c r="C450" s="5" t="s">
        <v>385</v>
      </c>
      <c r="D450" s="5" t="s">
        <v>41</v>
      </c>
      <c r="E450" s="5" t="s">
        <v>279</v>
      </c>
      <c r="F450" s="5"/>
      <c r="G450" s="5"/>
      <c r="H450" s="97">
        <f>H451</f>
        <v>703400</v>
      </c>
      <c r="I450" s="97">
        <f t="shared" ref="I450:J451" si="121">I451</f>
        <v>290600</v>
      </c>
      <c r="J450" s="97">
        <f t="shared" si="121"/>
        <v>290600</v>
      </c>
    </row>
    <row r="451" spans="1:12" ht="13.5">
      <c r="A451" s="47"/>
      <c r="B451" s="55" t="s">
        <v>308</v>
      </c>
      <c r="C451" s="5" t="s">
        <v>385</v>
      </c>
      <c r="D451" s="5" t="s">
        <v>41</v>
      </c>
      <c r="E451" s="5" t="s">
        <v>310</v>
      </c>
      <c r="F451" s="4"/>
      <c r="G451" s="5"/>
      <c r="H451" s="97">
        <f>H452</f>
        <v>703400</v>
      </c>
      <c r="I451" s="97">
        <f t="shared" si="121"/>
        <v>290600</v>
      </c>
      <c r="J451" s="97">
        <f t="shared" si="121"/>
        <v>290600</v>
      </c>
    </row>
    <row r="452" spans="1:12" ht="25.5">
      <c r="A452" s="47"/>
      <c r="B452" s="55" t="s">
        <v>309</v>
      </c>
      <c r="C452" s="5" t="s">
        <v>385</v>
      </c>
      <c r="D452" s="5" t="s">
        <v>41</v>
      </c>
      <c r="E452" s="5" t="s">
        <v>311</v>
      </c>
      <c r="F452" s="4"/>
      <c r="G452" s="5"/>
      <c r="H452" s="97">
        <f>H453+H461</f>
        <v>703400</v>
      </c>
      <c r="I452" s="97">
        <f t="shared" ref="I452:J452" si="122">I453+I461</f>
        <v>290600</v>
      </c>
      <c r="J452" s="97">
        <f t="shared" si="122"/>
        <v>290600</v>
      </c>
    </row>
    <row r="453" spans="1:12" ht="63.75">
      <c r="A453" s="47"/>
      <c r="B453" s="22" t="s">
        <v>183</v>
      </c>
      <c r="C453" s="5" t="s">
        <v>385</v>
      </c>
      <c r="D453" s="5" t="s">
        <v>41</v>
      </c>
      <c r="E453" s="5" t="s">
        <v>312</v>
      </c>
      <c r="F453" s="5" t="s">
        <v>191</v>
      </c>
      <c r="G453" s="5"/>
      <c r="H453" s="97">
        <f>H454</f>
        <v>703400</v>
      </c>
      <c r="I453" s="97">
        <f t="shared" ref="I453:J453" si="123">I454</f>
        <v>290600</v>
      </c>
      <c r="J453" s="97">
        <f t="shared" si="123"/>
        <v>290600</v>
      </c>
    </row>
    <row r="454" spans="1:12" ht="13.5">
      <c r="A454" s="47"/>
      <c r="B454" s="22" t="s">
        <v>295</v>
      </c>
      <c r="C454" s="5" t="s">
        <v>385</v>
      </c>
      <c r="D454" s="5" t="s">
        <v>41</v>
      </c>
      <c r="E454" s="5" t="s">
        <v>312</v>
      </c>
      <c r="F454" s="5" t="s">
        <v>251</v>
      </c>
      <c r="G454" s="5"/>
      <c r="H454" s="97">
        <f>H455+H458</f>
        <v>703400</v>
      </c>
      <c r="I454" s="97">
        <f t="shared" ref="I454:J454" si="124">I455+I458</f>
        <v>290600</v>
      </c>
      <c r="J454" s="97">
        <f t="shared" si="124"/>
        <v>290600</v>
      </c>
    </row>
    <row r="455" spans="1:12" ht="13.5">
      <c r="A455" s="47"/>
      <c r="B455" s="52" t="s">
        <v>296</v>
      </c>
      <c r="C455" s="5" t="s">
        <v>385</v>
      </c>
      <c r="D455" s="5" t="s">
        <v>41</v>
      </c>
      <c r="E455" s="5" t="s">
        <v>312</v>
      </c>
      <c r="F455" s="5" t="s">
        <v>76</v>
      </c>
      <c r="G455" s="5"/>
      <c r="H455" s="97">
        <f>H456+H457</f>
        <v>551900</v>
      </c>
      <c r="I455" s="97">
        <f t="shared" ref="I455:J455" si="125">I456+I457</f>
        <v>200000</v>
      </c>
      <c r="J455" s="97">
        <f t="shared" si="125"/>
        <v>200000</v>
      </c>
    </row>
    <row r="456" spans="1:12" ht="13.5">
      <c r="A456" s="47">
        <f>A450+1</f>
        <v>184</v>
      </c>
      <c r="B456" s="3" t="s">
        <v>20</v>
      </c>
      <c r="C456" s="5" t="s">
        <v>385</v>
      </c>
      <c r="D456" s="4" t="s">
        <v>41</v>
      </c>
      <c r="E456" s="4" t="s">
        <v>312</v>
      </c>
      <c r="F456" s="4" t="s">
        <v>76</v>
      </c>
      <c r="G456" s="4" t="s">
        <v>19</v>
      </c>
      <c r="H456" s="161">
        <f>491900+50000</f>
        <v>541900</v>
      </c>
      <c r="I456" s="98">
        <v>200000</v>
      </c>
      <c r="J456" s="98">
        <v>200000</v>
      </c>
      <c r="K456" s="99">
        <v>264760.7</v>
      </c>
      <c r="L456" s="100">
        <v>50000</v>
      </c>
    </row>
    <row r="457" spans="1:12" ht="25.5">
      <c r="A457" s="47">
        <v>185</v>
      </c>
      <c r="B457" s="21" t="s">
        <v>133</v>
      </c>
      <c r="C457" s="5" t="s">
        <v>385</v>
      </c>
      <c r="D457" s="4" t="s">
        <v>41</v>
      </c>
      <c r="E457" s="4" t="s">
        <v>312</v>
      </c>
      <c r="F457" s="81" t="s">
        <v>76</v>
      </c>
      <c r="G457" s="81" t="s">
        <v>134</v>
      </c>
      <c r="H457" s="115">
        <v>10000</v>
      </c>
      <c r="I457" s="115">
        <v>0</v>
      </c>
      <c r="J457" s="115">
        <v>0</v>
      </c>
    </row>
    <row r="458" spans="1:12" ht="38.25">
      <c r="A458" s="47"/>
      <c r="B458" s="1" t="s">
        <v>297</v>
      </c>
      <c r="C458" s="5" t="s">
        <v>385</v>
      </c>
      <c r="D458" s="80" t="s">
        <v>41</v>
      </c>
      <c r="E458" s="80" t="s">
        <v>312</v>
      </c>
      <c r="F458" s="80" t="s">
        <v>106</v>
      </c>
      <c r="G458" s="80"/>
      <c r="H458" s="132">
        <f>H459</f>
        <v>151500</v>
      </c>
      <c r="I458" s="132">
        <f t="shared" ref="I458:J458" si="126">I459</f>
        <v>90600</v>
      </c>
      <c r="J458" s="132">
        <f t="shared" si="126"/>
        <v>90600</v>
      </c>
    </row>
    <row r="459" spans="1:12" ht="13.5">
      <c r="A459" s="47">
        <v>186</v>
      </c>
      <c r="B459" s="3" t="s">
        <v>22</v>
      </c>
      <c r="C459" s="5" t="s">
        <v>385</v>
      </c>
      <c r="D459" s="4" t="s">
        <v>41</v>
      </c>
      <c r="E459" s="81" t="s">
        <v>312</v>
      </c>
      <c r="F459" s="4" t="s">
        <v>106</v>
      </c>
      <c r="G459" s="4" t="s">
        <v>21</v>
      </c>
      <c r="H459" s="98">
        <v>151500</v>
      </c>
      <c r="I459" s="98">
        <v>90600</v>
      </c>
      <c r="J459" s="98">
        <v>90600</v>
      </c>
      <c r="K459" s="99">
        <v>98835.51</v>
      </c>
      <c r="L459" s="104"/>
    </row>
    <row r="460" spans="1:12" ht="42" customHeight="1">
      <c r="A460" s="47"/>
      <c r="B460" s="1" t="s">
        <v>247</v>
      </c>
      <c r="C460" s="5" t="s">
        <v>385</v>
      </c>
      <c r="D460" s="5" t="s">
        <v>41</v>
      </c>
      <c r="E460" s="5" t="s">
        <v>313</v>
      </c>
      <c r="F460" s="4"/>
      <c r="G460" s="4"/>
      <c r="H460" s="97">
        <f>H461</f>
        <v>0</v>
      </c>
      <c r="I460" s="97">
        <f t="shared" ref="I460:J463" si="127">I461</f>
        <v>0</v>
      </c>
      <c r="J460" s="97">
        <f t="shared" si="127"/>
        <v>0</v>
      </c>
      <c r="L460" s="102"/>
    </row>
    <row r="461" spans="1:12" ht="42" customHeight="1">
      <c r="A461" s="47"/>
      <c r="B461" s="1" t="s">
        <v>380</v>
      </c>
      <c r="C461" s="5" t="s">
        <v>385</v>
      </c>
      <c r="D461" s="5" t="s">
        <v>41</v>
      </c>
      <c r="E461" s="5" t="s">
        <v>313</v>
      </c>
      <c r="F461" s="5" t="s">
        <v>164</v>
      </c>
      <c r="G461" s="5"/>
      <c r="H461" s="97">
        <f>H462</f>
        <v>0</v>
      </c>
      <c r="I461" s="97">
        <f t="shared" si="127"/>
        <v>0</v>
      </c>
      <c r="J461" s="97">
        <f t="shared" si="127"/>
        <v>0</v>
      </c>
    </row>
    <row r="462" spans="1:12" ht="30" customHeight="1">
      <c r="A462" s="47"/>
      <c r="B462" s="22" t="s">
        <v>229</v>
      </c>
      <c r="C462" s="5" t="s">
        <v>385</v>
      </c>
      <c r="D462" s="5" t="s">
        <v>41</v>
      </c>
      <c r="E462" s="5" t="s">
        <v>313</v>
      </c>
      <c r="F462" s="5" t="s">
        <v>165</v>
      </c>
      <c r="G462" s="5"/>
      <c r="H462" s="97">
        <f>H463</f>
        <v>0</v>
      </c>
      <c r="I462" s="97">
        <f t="shared" si="127"/>
        <v>0</v>
      </c>
      <c r="J462" s="97">
        <f t="shared" si="127"/>
        <v>0</v>
      </c>
    </row>
    <row r="463" spans="1:12" ht="33" customHeight="1">
      <c r="A463" s="47">
        <v>159</v>
      </c>
      <c r="B463" s="22" t="s">
        <v>230</v>
      </c>
      <c r="C463" s="5" t="s">
        <v>385</v>
      </c>
      <c r="D463" s="5" t="s">
        <v>41</v>
      </c>
      <c r="E463" s="5" t="s">
        <v>313</v>
      </c>
      <c r="F463" s="5" t="s">
        <v>77</v>
      </c>
      <c r="G463" s="4"/>
      <c r="H463" s="97">
        <f>H464</f>
        <v>0</v>
      </c>
      <c r="I463" s="97">
        <f t="shared" si="127"/>
        <v>0</v>
      </c>
      <c r="J463" s="97">
        <f t="shared" si="127"/>
        <v>0</v>
      </c>
    </row>
    <row r="464" spans="1:12" ht="28.5" customHeight="1">
      <c r="A464" s="47">
        <v>164</v>
      </c>
      <c r="B464" s="22" t="s">
        <v>123</v>
      </c>
      <c r="C464" s="5" t="s">
        <v>385</v>
      </c>
      <c r="D464" s="5" t="s">
        <v>41</v>
      </c>
      <c r="E464" s="5" t="s">
        <v>313</v>
      </c>
      <c r="F464" s="5" t="s">
        <v>77</v>
      </c>
      <c r="G464" s="5"/>
      <c r="H464" s="97">
        <f>H465+H466</f>
        <v>0</v>
      </c>
      <c r="I464" s="97">
        <f t="shared" ref="I464:J464" si="128">I465+I466</f>
        <v>0</v>
      </c>
      <c r="J464" s="97">
        <f t="shared" si="128"/>
        <v>0</v>
      </c>
      <c r="L464" s="106"/>
    </row>
    <row r="465" spans="1:14" ht="18.75" customHeight="1">
      <c r="A465" s="47">
        <f t="shared" si="102"/>
        <v>165</v>
      </c>
      <c r="B465" s="3" t="s">
        <v>69</v>
      </c>
      <c r="C465" s="4" t="s">
        <v>385</v>
      </c>
      <c r="D465" s="4" t="s">
        <v>41</v>
      </c>
      <c r="E465" s="4" t="s">
        <v>313</v>
      </c>
      <c r="F465" s="4" t="s">
        <v>77</v>
      </c>
      <c r="G465" s="4" t="s">
        <v>30</v>
      </c>
      <c r="H465" s="98">
        <v>0</v>
      </c>
      <c r="I465" s="98">
        <v>0</v>
      </c>
      <c r="J465" s="98">
        <v>0</v>
      </c>
      <c r="L465" s="102"/>
    </row>
    <row r="466" spans="1:14" ht="24.75" customHeight="1">
      <c r="A466" s="47">
        <v>168</v>
      </c>
      <c r="B466" s="26" t="s">
        <v>149</v>
      </c>
      <c r="C466" s="4" t="s">
        <v>385</v>
      </c>
      <c r="D466" s="81" t="s">
        <v>41</v>
      </c>
      <c r="E466" s="4" t="s">
        <v>313</v>
      </c>
      <c r="F466" s="81" t="s">
        <v>77</v>
      </c>
      <c r="G466" s="81" t="s">
        <v>150</v>
      </c>
      <c r="H466" s="98">
        <v>0</v>
      </c>
      <c r="I466" s="98">
        <v>0</v>
      </c>
      <c r="J466" s="98">
        <v>0</v>
      </c>
      <c r="L466" s="102"/>
    </row>
    <row r="467" spans="1:14" ht="21.75" customHeight="1">
      <c r="A467" s="47">
        <v>187</v>
      </c>
      <c r="B467" s="6" t="s">
        <v>132</v>
      </c>
      <c r="C467" s="5" t="s">
        <v>385</v>
      </c>
      <c r="D467" s="5" t="s">
        <v>131</v>
      </c>
      <c r="E467" s="4"/>
      <c r="F467" s="4"/>
      <c r="G467" s="4"/>
      <c r="H467" s="97">
        <f>H468</f>
        <v>2275200</v>
      </c>
      <c r="I467" s="97">
        <f t="shared" ref="I467:J469" si="129">I468</f>
        <v>1862000</v>
      </c>
      <c r="J467" s="97">
        <f t="shared" si="129"/>
        <v>1830000</v>
      </c>
    </row>
    <row r="468" spans="1:14" ht="25.5">
      <c r="A468" s="47">
        <v>183</v>
      </c>
      <c r="B468" s="6" t="s">
        <v>346</v>
      </c>
      <c r="C468" s="5" t="s">
        <v>385</v>
      </c>
      <c r="D468" s="5" t="s">
        <v>131</v>
      </c>
      <c r="E468" s="5" t="s">
        <v>279</v>
      </c>
      <c r="F468" s="5"/>
      <c r="G468" s="5"/>
      <c r="H468" s="97">
        <f>H469</f>
        <v>2275200</v>
      </c>
      <c r="I468" s="97">
        <f t="shared" si="129"/>
        <v>1862000</v>
      </c>
      <c r="J468" s="97">
        <f t="shared" si="129"/>
        <v>1830000</v>
      </c>
    </row>
    <row r="469" spans="1:14" ht="38.25">
      <c r="A469" s="47"/>
      <c r="B469" s="55" t="s">
        <v>314</v>
      </c>
      <c r="C469" s="5" t="s">
        <v>385</v>
      </c>
      <c r="D469" s="5" t="s">
        <v>131</v>
      </c>
      <c r="E469" s="5" t="s">
        <v>316</v>
      </c>
      <c r="F469" s="4"/>
      <c r="G469" s="5"/>
      <c r="H469" s="97">
        <f>H470</f>
        <v>2275200</v>
      </c>
      <c r="I469" s="97">
        <f t="shared" si="129"/>
        <v>1862000</v>
      </c>
      <c r="J469" s="97">
        <f t="shared" si="129"/>
        <v>1830000</v>
      </c>
    </row>
    <row r="470" spans="1:14" ht="25.5">
      <c r="A470" s="47"/>
      <c r="B470" s="48" t="s">
        <v>315</v>
      </c>
      <c r="C470" s="5" t="s">
        <v>385</v>
      </c>
      <c r="D470" s="5" t="s">
        <v>131</v>
      </c>
      <c r="E470" s="5" t="s">
        <v>317</v>
      </c>
      <c r="F470" s="4"/>
      <c r="G470" s="5"/>
      <c r="H470" s="97">
        <f>H471+H478+H487</f>
        <v>2275200</v>
      </c>
      <c r="I470" s="97">
        <f t="shared" ref="I470:J470" si="130">I471+I478+I487</f>
        <v>1862000</v>
      </c>
      <c r="J470" s="97">
        <f t="shared" si="130"/>
        <v>1830000</v>
      </c>
    </row>
    <row r="471" spans="1:14" ht="63.75">
      <c r="A471" s="47"/>
      <c r="B471" s="22" t="s">
        <v>183</v>
      </c>
      <c r="C471" s="5" t="s">
        <v>385</v>
      </c>
      <c r="D471" s="5" t="s">
        <v>131</v>
      </c>
      <c r="E471" s="5" t="s">
        <v>318</v>
      </c>
      <c r="F471" s="5" t="s">
        <v>191</v>
      </c>
      <c r="G471" s="5"/>
      <c r="H471" s="97">
        <f>H472</f>
        <v>2275000</v>
      </c>
      <c r="I471" s="97">
        <f t="shared" ref="I471:J471" si="131">I472</f>
        <v>1862000</v>
      </c>
      <c r="J471" s="97">
        <f t="shared" si="131"/>
        <v>1830000</v>
      </c>
    </row>
    <row r="472" spans="1:14" ht="21" customHeight="1">
      <c r="A472" s="47"/>
      <c r="B472" s="22" t="s">
        <v>295</v>
      </c>
      <c r="C472" s="5" t="s">
        <v>385</v>
      </c>
      <c r="D472" s="5" t="s">
        <v>131</v>
      </c>
      <c r="E472" s="5" t="s">
        <v>318</v>
      </c>
      <c r="F472" s="5" t="s">
        <v>251</v>
      </c>
      <c r="G472" s="5"/>
      <c r="H472" s="97">
        <f>H473+H476</f>
        <v>2275000</v>
      </c>
      <c r="I472" s="97">
        <f t="shared" ref="I472:J472" si="132">I473+I476</f>
        <v>1862000</v>
      </c>
      <c r="J472" s="97">
        <f t="shared" si="132"/>
        <v>1830000</v>
      </c>
    </row>
    <row r="473" spans="1:14" ht="13.5">
      <c r="A473" s="47"/>
      <c r="B473" s="52" t="s">
        <v>296</v>
      </c>
      <c r="C473" s="5" t="s">
        <v>385</v>
      </c>
      <c r="D473" s="5" t="s">
        <v>131</v>
      </c>
      <c r="E473" s="5" t="s">
        <v>318</v>
      </c>
      <c r="F473" s="5" t="s">
        <v>76</v>
      </c>
      <c r="G473" s="5"/>
      <c r="H473" s="97">
        <f>H474+H475</f>
        <v>1750000</v>
      </c>
      <c r="I473" s="97">
        <f t="shared" ref="I473:J473" si="133">I474+I475</f>
        <v>1400000</v>
      </c>
      <c r="J473" s="97">
        <f t="shared" si="133"/>
        <v>1350000</v>
      </c>
    </row>
    <row r="474" spans="1:14" ht="13.5">
      <c r="A474" s="47">
        <v>188</v>
      </c>
      <c r="B474" s="3" t="s">
        <v>20</v>
      </c>
      <c r="C474" s="5" t="s">
        <v>385</v>
      </c>
      <c r="D474" s="4" t="s">
        <v>131</v>
      </c>
      <c r="E474" s="4" t="s">
        <v>318</v>
      </c>
      <c r="F474" s="4" t="s">
        <v>76</v>
      </c>
      <c r="G474" s="4" t="s">
        <v>19</v>
      </c>
      <c r="H474" s="98">
        <v>1740000</v>
      </c>
      <c r="I474" s="148">
        <v>1400000</v>
      </c>
      <c r="J474" s="148">
        <v>1350000</v>
      </c>
      <c r="K474" s="88">
        <v>1180914.79</v>
      </c>
      <c r="L474" s="110"/>
      <c r="N474" s="18"/>
    </row>
    <row r="475" spans="1:14" ht="25.5">
      <c r="A475" s="47">
        <v>189</v>
      </c>
      <c r="B475" s="21" t="s">
        <v>133</v>
      </c>
      <c r="C475" s="5" t="s">
        <v>385</v>
      </c>
      <c r="D475" s="4" t="s">
        <v>131</v>
      </c>
      <c r="E475" s="4" t="s">
        <v>318</v>
      </c>
      <c r="F475" s="81" t="s">
        <v>76</v>
      </c>
      <c r="G475" s="81" t="s">
        <v>134</v>
      </c>
      <c r="H475" s="115">
        <v>10000</v>
      </c>
      <c r="I475" s="115">
        <v>0</v>
      </c>
      <c r="J475" s="115">
        <v>0</v>
      </c>
      <c r="L475" s="102"/>
    </row>
    <row r="476" spans="1:14" ht="38.25">
      <c r="A476" s="47"/>
      <c r="B476" s="1" t="s">
        <v>297</v>
      </c>
      <c r="C476" s="5" t="s">
        <v>385</v>
      </c>
      <c r="D476" s="80" t="s">
        <v>131</v>
      </c>
      <c r="E476" s="80" t="s">
        <v>318</v>
      </c>
      <c r="F476" s="80" t="s">
        <v>106</v>
      </c>
      <c r="G476" s="80"/>
      <c r="H476" s="132">
        <f>H477</f>
        <v>525000</v>
      </c>
      <c r="I476" s="132">
        <f t="shared" ref="I476:J476" si="134">I477</f>
        <v>462000</v>
      </c>
      <c r="J476" s="132">
        <f t="shared" si="134"/>
        <v>480000</v>
      </c>
    </row>
    <row r="477" spans="1:14" ht="13.5">
      <c r="A477" s="47">
        <v>190</v>
      </c>
      <c r="B477" s="3" t="s">
        <v>22</v>
      </c>
      <c r="C477" s="5" t="s">
        <v>385</v>
      </c>
      <c r="D477" s="4" t="s">
        <v>131</v>
      </c>
      <c r="E477" s="81" t="s">
        <v>318</v>
      </c>
      <c r="F477" s="4" t="s">
        <v>106</v>
      </c>
      <c r="G477" s="4" t="s">
        <v>21</v>
      </c>
      <c r="H477" s="98">
        <v>525000</v>
      </c>
      <c r="I477" s="98">
        <v>462000</v>
      </c>
      <c r="J477" s="98">
        <v>480000</v>
      </c>
      <c r="K477" s="88">
        <v>361237.31</v>
      </c>
      <c r="L477" s="106"/>
      <c r="N477" s="18"/>
    </row>
    <row r="478" spans="1:14" ht="42" customHeight="1">
      <c r="A478" s="47"/>
      <c r="B478" s="1" t="s">
        <v>380</v>
      </c>
      <c r="C478" s="5" t="s">
        <v>385</v>
      </c>
      <c r="D478" s="80" t="s">
        <v>131</v>
      </c>
      <c r="E478" s="5" t="s">
        <v>319</v>
      </c>
      <c r="F478" s="4"/>
      <c r="G478" s="4"/>
      <c r="H478" s="97">
        <f>H479</f>
        <v>0</v>
      </c>
      <c r="I478" s="97">
        <f t="shared" ref="I478:J480" si="135">I479</f>
        <v>0</v>
      </c>
      <c r="J478" s="97">
        <f t="shared" si="135"/>
        <v>0</v>
      </c>
      <c r="L478" s="102"/>
    </row>
    <row r="479" spans="1:14" ht="27.75" customHeight="1">
      <c r="A479" s="47"/>
      <c r="B479" s="32" t="s">
        <v>167</v>
      </c>
      <c r="C479" s="5" t="s">
        <v>385</v>
      </c>
      <c r="D479" s="80" t="s">
        <v>131</v>
      </c>
      <c r="E479" s="5" t="s">
        <v>319</v>
      </c>
      <c r="F479" s="5" t="s">
        <v>164</v>
      </c>
      <c r="G479" s="5"/>
      <c r="H479" s="97">
        <f>H480</f>
        <v>0</v>
      </c>
      <c r="I479" s="97">
        <f t="shared" si="135"/>
        <v>0</v>
      </c>
      <c r="J479" s="97">
        <f t="shared" si="135"/>
        <v>0</v>
      </c>
    </row>
    <row r="480" spans="1:14" ht="27.75" customHeight="1">
      <c r="A480" s="47"/>
      <c r="B480" s="32" t="s">
        <v>166</v>
      </c>
      <c r="C480" s="5" t="s">
        <v>385</v>
      </c>
      <c r="D480" s="80" t="s">
        <v>131</v>
      </c>
      <c r="E480" s="5" t="s">
        <v>319</v>
      </c>
      <c r="F480" s="5" t="s">
        <v>165</v>
      </c>
      <c r="G480" s="5"/>
      <c r="H480" s="97">
        <f>H481</f>
        <v>0</v>
      </c>
      <c r="I480" s="97">
        <f t="shared" si="135"/>
        <v>0</v>
      </c>
      <c r="J480" s="97">
        <f t="shared" si="135"/>
        <v>0</v>
      </c>
    </row>
    <row r="481" spans="1:14" ht="13.5">
      <c r="A481" s="47">
        <v>191</v>
      </c>
      <c r="B481" s="22" t="s">
        <v>123</v>
      </c>
      <c r="C481" s="5" t="s">
        <v>385</v>
      </c>
      <c r="D481" s="5" t="s">
        <v>131</v>
      </c>
      <c r="E481" s="5" t="s">
        <v>319</v>
      </c>
      <c r="F481" s="5" t="s">
        <v>77</v>
      </c>
      <c r="G481" s="4"/>
      <c r="H481" s="97">
        <f>H482+H483+H484+H485</f>
        <v>0</v>
      </c>
      <c r="I481" s="97">
        <f t="shared" ref="I481:J481" si="136">I482+I483+I484+I485</f>
        <v>0</v>
      </c>
      <c r="J481" s="97">
        <f t="shared" si="136"/>
        <v>0</v>
      </c>
    </row>
    <row r="482" spans="1:14" ht="13.5">
      <c r="A482" s="47">
        <v>192</v>
      </c>
      <c r="B482" s="3" t="s">
        <v>153</v>
      </c>
      <c r="C482" s="5" t="s">
        <v>385</v>
      </c>
      <c r="D482" s="4" t="s">
        <v>131</v>
      </c>
      <c r="E482" s="4" t="s">
        <v>319</v>
      </c>
      <c r="F482" s="4" t="s">
        <v>77</v>
      </c>
      <c r="G482" s="4" t="s">
        <v>144</v>
      </c>
      <c r="H482" s="98"/>
      <c r="I482" s="98"/>
      <c r="J482" s="98"/>
    </row>
    <row r="483" spans="1:14" ht="13.5" customHeight="1">
      <c r="A483" s="47">
        <v>193</v>
      </c>
      <c r="B483" s="28" t="s">
        <v>146</v>
      </c>
      <c r="C483" s="5" t="s">
        <v>385</v>
      </c>
      <c r="D483" s="4" t="s">
        <v>131</v>
      </c>
      <c r="E483" s="4" t="s">
        <v>319</v>
      </c>
      <c r="F483" s="4" t="s">
        <v>77</v>
      </c>
      <c r="G483" s="4" t="s">
        <v>145</v>
      </c>
      <c r="H483" s="98"/>
      <c r="I483" s="98"/>
      <c r="J483" s="98"/>
    </row>
    <row r="484" spans="1:14" ht="24.75" customHeight="1">
      <c r="A484" s="47">
        <v>194</v>
      </c>
      <c r="B484" s="26" t="s">
        <v>149</v>
      </c>
      <c r="C484" s="5" t="s">
        <v>385</v>
      </c>
      <c r="D484" s="81" t="s">
        <v>131</v>
      </c>
      <c r="E484" s="4" t="s">
        <v>319</v>
      </c>
      <c r="F484" s="81" t="s">
        <v>77</v>
      </c>
      <c r="G484" s="81" t="s">
        <v>150</v>
      </c>
      <c r="H484" s="98">
        <v>0</v>
      </c>
      <c r="I484" s="98">
        <v>0</v>
      </c>
      <c r="J484" s="98">
        <v>0</v>
      </c>
      <c r="N484" s="18"/>
    </row>
    <row r="485" spans="1:14" ht="15.75" customHeight="1">
      <c r="A485" s="47">
        <v>195</v>
      </c>
      <c r="B485" s="26" t="s">
        <v>151</v>
      </c>
      <c r="C485" s="5" t="s">
        <v>385</v>
      </c>
      <c r="D485" s="4" t="s">
        <v>131</v>
      </c>
      <c r="E485" s="4" t="s">
        <v>319</v>
      </c>
      <c r="F485" s="4" t="s">
        <v>77</v>
      </c>
      <c r="G485" s="4" t="s">
        <v>152</v>
      </c>
      <c r="H485" s="98"/>
      <c r="I485" s="98"/>
      <c r="J485" s="98"/>
    </row>
    <row r="486" spans="1:14" s="79" customFormat="1" ht="15.75" customHeight="1">
      <c r="A486" s="78"/>
      <c r="B486" s="136" t="s">
        <v>211</v>
      </c>
      <c r="C486" s="127" t="s">
        <v>385</v>
      </c>
      <c r="D486" s="127" t="s">
        <v>131</v>
      </c>
      <c r="E486" s="127" t="s">
        <v>320</v>
      </c>
      <c r="F486" s="127" t="s">
        <v>220</v>
      </c>
      <c r="G486" s="128"/>
      <c r="H486" s="97">
        <f>H487</f>
        <v>200</v>
      </c>
      <c r="I486" s="97">
        <f t="shared" ref="I486:J486" si="137">I487</f>
        <v>0</v>
      </c>
      <c r="J486" s="97">
        <f t="shared" si="137"/>
        <v>0</v>
      </c>
      <c r="K486" s="88"/>
      <c r="L486" s="89"/>
    </row>
    <row r="487" spans="1:14" ht="12.75" customHeight="1">
      <c r="A487" s="47">
        <v>196</v>
      </c>
      <c r="B487" s="27" t="s">
        <v>156</v>
      </c>
      <c r="C487" s="5" t="s">
        <v>385</v>
      </c>
      <c r="D487" s="5" t="s">
        <v>131</v>
      </c>
      <c r="E487" s="5" t="s">
        <v>320</v>
      </c>
      <c r="F487" s="5" t="s">
        <v>157</v>
      </c>
      <c r="G487" s="4"/>
      <c r="H487" s="97">
        <f>H488</f>
        <v>200</v>
      </c>
      <c r="I487" s="97">
        <f t="shared" ref="I487:J487" si="138">I488</f>
        <v>0</v>
      </c>
      <c r="J487" s="97">
        <f t="shared" si="138"/>
        <v>0</v>
      </c>
    </row>
    <row r="488" spans="1:14" ht="13.5" customHeight="1">
      <c r="A488" s="47"/>
      <c r="B488" s="1" t="s">
        <v>205</v>
      </c>
      <c r="C488" s="5" t="s">
        <v>385</v>
      </c>
      <c r="D488" s="5" t="s">
        <v>131</v>
      </c>
      <c r="E488" s="5" t="s">
        <v>320</v>
      </c>
      <c r="F488" s="80" t="s">
        <v>107</v>
      </c>
      <c r="G488" s="4"/>
      <c r="H488" s="98">
        <f>H489+H490+H491</f>
        <v>200</v>
      </c>
      <c r="I488" s="98">
        <f t="shared" ref="I488:J488" si="139">I489+I490+I491</f>
        <v>0</v>
      </c>
      <c r="J488" s="98">
        <f t="shared" si="139"/>
        <v>0</v>
      </c>
      <c r="K488" s="107"/>
      <c r="L488" s="110"/>
      <c r="N488" s="18"/>
    </row>
    <row r="489" spans="1:14" ht="25.5" customHeight="1">
      <c r="A489" s="47">
        <v>197</v>
      </c>
      <c r="B489" s="26" t="s">
        <v>127</v>
      </c>
      <c r="C489" s="5" t="s">
        <v>385</v>
      </c>
      <c r="D489" s="4" t="s">
        <v>131</v>
      </c>
      <c r="E489" s="4" t="s">
        <v>320</v>
      </c>
      <c r="F489" s="4" t="s">
        <v>107</v>
      </c>
      <c r="G489" s="4" t="s">
        <v>126</v>
      </c>
      <c r="H489" s="98"/>
      <c r="I489" s="98"/>
      <c r="J489" s="98"/>
      <c r="N489" s="18"/>
    </row>
    <row r="490" spans="1:14" ht="26.25" customHeight="1">
      <c r="A490" s="47">
        <v>198</v>
      </c>
      <c r="B490" s="29" t="s">
        <v>143</v>
      </c>
      <c r="C490" s="5" t="s">
        <v>385</v>
      </c>
      <c r="D490" s="4" t="s">
        <v>131</v>
      </c>
      <c r="E490" s="4" t="s">
        <v>320</v>
      </c>
      <c r="F490" s="4" t="s">
        <v>107</v>
      </c>
      <c r="G490" s="4" t="s">
        <v>142</v>
      </c>
      <c r="H490" s="98"/>
      <c r="I490" s="98"/>
      <c r="J490" s="98"/>
      <c r="N490" s="18"/>
    </row>
    <row r="491" spans="1:14" ht="24.75" customHeight="1">
      <c r="A491" s="47">
        <v>199</v>
      </c>
      <c r="B491" s="64" t="s">
        <v>127</v>
      </c>
      <c r="C491" s="5" t="s">
        <v>385</v>
      </c>
      <c r="D491" s="4" t="s">
        <v>131</v>
      </c>
      <c r="E491" s="4" t="s">
        <v>320</v>
      </c>
      <c r="F491" s="4" t="s">
        <v>107</v>
      </c>
      <c r="G491" s="4" t="s">
        <v>126</v>
      </c>
      <c r="H491" s="98">
        <v>200</v>
      </c>
      <c r="I491" s="98">
        <v>0</v>
      </c>
      <c r="J491" s="98">
        <v>0</v>
      </c>
      <c r="N491" s="18"/>
    </row>
    <row r="492" spans="1:14" ht="13.5">
      <c r="A492" s="47">
        <v>200</v>
      </c>
      <c r="B492" s="1" t="s">
        <v>321</v>
      </c>
      <c r="C492" s="5" t="s">
        <v>385</v>
      </c>
      <c r="D492" s="5" t="s">
        <v>119</v>
      </c>
      <c r="E492" s="4"/>
      <c r="F492" s="4"/>
      <c r="G492" s="4"/>
      <c r="H492" s="97">
        <f t="shared" ref="H492:H498" si="140">H493</f>
        <v>160284</v>
      </c>
      <c r="I492" s="97">
        <f t="shared" ref="I492:J498" si="141">I493</f>
        <v>161753</v>
      </c>
      <c r="J492" s="97">
        <f t="shared" si="141"/>
        <v>161503</v>
      </c>
    </row>
    <row r="493" spans="1:14" ht="13.5">
      <c r="A493" s="47">
        <v>201</v>
      </c>
      <c r="B493" s="1" t="s">
        <v>121</v>
      </c>
      <c r="C493" s="5" t="s">
        <v>385</v>
      </c>
      <c r="D493" s="5" t="s">
        <v>122</v>
      </c>
      <c r="E493" s="4"/>
      <c r="F493" s="4"/>
      <c r="G493" s="4"/>
      <c r="H493" s="97">
        <f t="shared" si="140"/>
        <v>160284</v>
      </c>
      <c r="I493" s="97">
        <f t="shared" si="141"/>
        <v>161753</v>
      </c>
      <c r="J493" s="97">
        <f t="shared" si="141"/>
        <v>161503</v>
      </c>
    </row>
    <row r="494" spans="1:14" ht="25.5">
      <c r="A494" s="47"/>
      <c r="B494" s="56" t="s">
        <v>326</v>
      </c>
      <c r="C494" s="5" t="s">
        <v>385</v>
      </c>
      <c r="D494" s="5" t="s">
        <v>122</v>
      </c>
      <c r="E494" s="80" t="s">
        <v>196</v>
      </c>
      <c r="F494" s="4"/>
      <c r="G494" s="4"/>
      <c r="H494" s="97">
        <f t="shared" si="140"/>
        <v>160284</v>
      </c>
      <c r="I494" s="97">
        <f t="shared" si="141"/>
        <v>161753</v>
      </c>
      <c r="J494" s="97">
        <f t="shared" si="141"/>
        <v>161503</v>
      </c>
    </row>
    <row r="495" spans="1:14" ht="13.5">
      <c r="A495" s="47"/>
      <c r="B495" s="6" t="s">
        <v>324</v>
      </c>
      <c r="C495" s="5" t="s">
        <v>385</v>
      </c>
      <c r="D495" s="5" t="s">
        <v>122</v>
      </c>
      <c r="E495" s="80" t="s">
        <v>327</v>
      </c>
      <c r="F495" s="4"/>
      <c r="G495" s="4"/>
      <c r="H495" s="97">
        <f t="shared" si="140"/>
        <v>160284</v>
      </c>
      <c r="I495" s="97">
        <f t="shared" si="141"/>
        <v>161753</v>
      </c>
      <c r="J495" s="97">
        <f t="shared" si="141"/>
        <v>161503</v>
      </c>
    </row>
    <row r="496" spans="1:14" ht="25.5">
      <c r="A496" s="47"/>
      <c r="B496" s="62" t="s">
        <v>325</v>
      </c>
      <c r="C496" s="5" t="s">
        <v>385</v>
      </c>
      <c r="D496" s="5" t="s">
        <v>122</v>
      </c>
      <c r="E496" s="80" t="s">
        <v>328</v>
      </c>
      <c r="F496" s="4"/>
      <c r="G496" s="4"/>
      <c r="H496" s="97">
        <f t="shared" si="140"/>
        <v>160284</v>
      </c>
      <c r="I496" s="97">
        <f t="shared" si="141"/>
        <v>161753</v>
      </c>
      <c r="J496" s="97">
        <f t="shared" si="141"/>
        <v>161503</v>
      </c>
    </row>
    <row r="497" spans="1:12" ht="30.75" customHeight="1">
      <c r="A497" s="47">
        <v>202</v>
      </c>
      <c r="B497" s="3" t="s">
        <v>322</v>
      </c>
      <c r="C497" s="5" t="s">
        <v>385</v>
      </c>
      <c r="D497" s="4" t="s">
        <v>122</v>
      </c>
      <c r="E497" s="81" t="s">
        <v>329</v>
      </c>
      <c r="F497" s="4" t="s">
        <v>32</v>
      </c>
      <c r="G497" s="4"/>
      <c r="H497" s="98">
        <f t="shared" si="140"/>
        <v>160284</v>
      </c>
      <c r="I497" s="98">
        <f t="shared" si="141"/>
        <v>161753</v>
      </c>
      <c r="J497" s="98">
        <f t="shared" si="141"/>
        <v>161503</v>
      </c>
    </row>
    <row r="498" spans="1:12" ht="25.5">
      <c r="A498" s="47">
        <v>203</v>
      </c>
      <c r="B498" s="3" t="s">
        <v>323</v>
      </c>
      <c r="C498" s="5" t="s">
        <v>385</v>
      </c>
      <c r="D498" s="4" t="s">
        <v>122</v>
      </c>
      <c r="E498" s="81" t="s">
        <v>329</v>
      </c>
      <c r="F498" s="4" t="s">
        <v>458</v>
      </c>
      <c r="G498" s="4"/>
      <c r="H498" s="98">
        <f t="shared" si="140"/>
        <v>160284</v>
      </c>
      <c r="I498" s="98">
        <f t="shared" si="141"/>
        <v>161753</v>
      </c>
      <c r="J498" s="98">
        <f t="shared" si="141"/>
        <v>161503</v>
      </c>
    </row>
    <row r="499" spans="1:12" ht="27" customHeight="1">
      <c r="A499" s="47">
        <v>204</v>
      </c>
      <c r="B499" s="3" t="s">
        <v>163</v>
      </c>
      <c r="C499" s="5" t="s">
        <v>385</v>
      </c>
      <c r="D499" s="4" t="s">
        <v>122</v>
      </c>
      <c r="E499" s="81" t="s">
        <v>329</v>
      </c>
      <c r="F499" s="4" t="s">
        <v>458</v>
      </c>
      <c r="G499" s="4" t="s">
        <v>162</v>
      </c>
      <c r="H499" s="98">
        <v>160284</v>
      </c>
      <c r="I499" s="98">
        <v>161753</v>
      </c>
      <c r="J499" s="98">
        <v>161503</v>
      </c>
      <c r="K499" s="88">
        <v>81900</v>
      </c>
    </row>
    <row r="500" spans="1:12" ht="14.25" customHeight="1">
      <c r="A500" s="47">
        <v>205</v>
      </c>
      <c r="B500" s="55" t="s">
        <v>330</v>
      </c>
      <c r="C500" s="5" t="s">
        <v>385</v>
      </c>
      <c r="D500" s="5" t="s">
        <v>95</v>
      </c>
      <c r="E500" s="5"/>
      <c r="F500" s="5" t="s">
        <v>16</v>
      </c>
      <c r="G500" s="5" t="s">
        <v>16</v>
      </c>
      <c r="H500" s="97">
        <f t="shared" ref="H500:H505" si="142">H501</f>
        <v>4441000</v>
      </c>
      <c r="I500" s="97">
        <f t="shared" ref="I500:J508" si="143">I501</f>
        <v>0</v>
      </c>
      <c r="J500" s="97">
        <f t="shared" si="143"/>
        <v>0</v>
      </c>
    </row>
    <row r="501" spans="1:12" ht="14.25" customHeight="1">
      <c r="A501" s="47"/>
      <c r="B501" s="55" t="s">
        <v>96</v>
      </c>
      <c r="C501" s="5" t="s">
        <v>385</v>
      </c>
      <c r="D501" s="5" t="s">
        <v>97</v>
      </c>
      <c r="E501" s="5"/>
      <c r="F501" s="5"/>
      <c r="G501" s="5"/>
      <c r="H501" s="97">
        <f>H502</f>
        <v>4441000</v>
      </c>
      <c r="I501" s="97">
        <f t="shared" si="143"/>
        <v>0</v>
      </c>
      <c r="J501" s="97">
        <f t="shared" si="143"/>
        <v>0</v>
      </c>
    </row>
    <row r="502" spans="1:12" ht="26.25" customHeight="1">
      <c r="A502" s="47"/>
      <c r="B502" s="6" t="s">
        <v>346</v>
      </c>
      <c r="C502" s="5" t="s">
        <v>385</v>
      </c>
      <c r="D502" s="5" t="s">
        <v>97</v>
      </c>
      <c r="E502" s="5" t="s">
        <v>279</v>
      </c>
      <c r="F502" s="5"/>
      <c r="G502" s="5"/>
      <c r="H502" s="97">
        <f>H503</f>
        <v>4441000</v>
      </c>
      <c r="I502" s="97">
        <f t="shared" si="143"/>
        <v>0</v>
      </c>
      <c r="J502" s="97">
        <f t="shared" si="143"/>
        <v>0</v>
      </c>
    </row>
    <row r="503" spans="1:12" ht="24" customHeight="1">
      <c r="A503" s="47"/>
      <c r="B503" s="6" t="s">
        <v>331</v>
      </c>
      <c r="C503" s="5" t="s">
        <v>385</v>
      </c>
      <c r="D503" s="5" t="s">
        <v>97</v>
      </c>
      <c r="E503" s="5" t="s">
        <v>280</v>
      </c>
      <c r="F503" s="5"/>
      <c r="G503" s="5"/>
      <c r="H503" s="97">
        <f>H504+H510+H518</f>
        <v>4441000</v>
      </c>
      <c r="I503" s="97">
        <f t="shared" si="143"/>
        <v>0</v>
      </c>
      <c r="J503" s="97">
        <f t="shared" si="143"/>
        <v>0</v>
      </c>
    </row>
    <row r="504" spans="1:12" ht="39" customHeight="1">
      <c r="A504" s="47">
        <f>A500+1</f>
        <v>206</v>
      </c>
      <c r="B504" s="1" t="s">
        <v>332</v>
      </c>
      <c r="C504" s="5" t="s">
        <v>385</v>
      </c>
      <c r="D504" s="5" t="s">
        <v>97</v>
      </c>
      <c r="E504" s="5" t="s">
        <v>281</v>
      </c>
      <c r="F504" s="5"/>
      <c r="G504" s="5"/>
      <c r="H504" s="97">
        <f t="shared" si="142"/>
        <v>1000</v>
      </c>
      <c r="I504" s="97">
        <f t="shared" si="143"/>
        <v>0</v>
      </c>
      <c r="J504" s="97">
        <f t="shared" si="143"/>
        <v>0</v>
      </c>
    </row>
    <row r="505" spans="1:12" ht="78" customHeight="1">
      <c r="A505" s="47">
        <v>176</v>
      </c>
      <c r="B505" s="31" t="s">
        <v>379</v>
      </c>
      <c r="C505" s="5" t="s">
        <v>385</v>
      </c>
      <c r="D505" s="5" t="s">
        <v>97</v>
      </c>
      <c r="E505" s="5" t="s">
        <v>282</v>
      </c>
      <c r="F505" s="5"/>
      <c r="G505" s="5"/>
      <c r="H505" s="97">
        <f t="shared" si="142"/>
        <v>1000</v>
      </c>
      <c r="I505" s="97">
        <f t="shared" si="143"/>
        <v>0</v>
      </c>
      <c r="J505" s="97">
        <f t="shared" si="143"/>
        <v>0</v>
      </c>
    </row>
    <row r="506" spans="1:12" ht="28.5" customHeight="1">
      <c r="A506" s="47">
        <v>145</v>
      </c>
      <c r="B506" s="32" t="s">
        <v>167</v>
      </c>
      <c r="C506" s="5" t="s">
        <v>385</v>
      </c>
      <c r="D506" s="5" t="s">
        <v>97</v>
      </c>
      <c r="E506" s="5" t="s">
        <v>282</v>
      </c>
      <c r="F506" s="5" t="s">
        <v>164</v>
      </c>
      <c r="G506" s="4"/>
      <c r="H506" s="97">
        <f t="shared" ref="H506:H508" si="144">H507</f>
        <v>1000</v>
      </c>
      <c r="I506" s="97">
        <f t="shared" si="143"/>
        <v>0</v>
      </c>
      <c r="J506" s="97">
        <f t="shared" si="143"/>
        <v>0</v>
      </c>
    </row>
    <row r="507" spans="1:12" ht="27" customHeight="1">
      <c r="A507" s="47">
        <v>146</v>
      </c>
      <c r="B507" s="32" t="s">
        <v>166</v>
      </c>
      <c r="C507" s="5" t="s">
        <v>385</v>
      </c>
      <c r="D507" s="5" t="s">
        <v>97</v>
      </c>
      <c r="E507" s="5" t="s">
        <v>282</v>
      </c>
      <c r="F507" s="5" t="s">
        <v>165</v>
      </c>
      <c r="G507" s="4"/>
      <c r="H507" s="97">
        <f t="shared" si="144"/>
        <v>1000</v>
      </c>
      <c r="I507" s="97">
        <f t="shared" si="143"/>
        <v>0</v>
      </c>
      <c r="J507" s="97">
        <f t="shared" si="143"/>
        <v>0</v>
      </c>
    </row>
    <row r="508" spans="1:12" ht="20.25" customHeight="1">
      <c r="A508" s="59">
        <v>147</v>
      </c>
      <c r="B508" s="22" t="s">
        <v>123</v>
      </c>
      <c r="C508" s="5" t="s">
        <v>385</v>
      </c>
      <c r="D508" s="5" t="s">
        <v>97</v>
      </c>
      <c r="E508" s="5" t="s">
        <v>282</v>
      </c>
      <c r="F508" s="5" t="s">
        <v>77</v>
      </c>
      <c r="G508" s="4"/>
      <c r="H508" s="97">
        <f t="shared" si="144"/>
        <v>1000</v>
      </c>
      <c r="I508" s="97">
        <f t="shared" si="143"/>
        <v>0</v>
      </c>
      <c r="J508" s="97">
        <f t="shared" si="143"/>
        <v>0</v>
      </c>
    </row>
    <row r="509" spans="1:12" ht="13.5">
      <c r="A509" s="47">
        <f>A504+1</f>
        <v>207</v>
      </c>
      <c r="B509" s="28" t="s">
        <v>140</v>
      </c>
      <c r="C509" s="5" t="s">
        <v>385</v>
      </c>
      <c r="D509" s="4" t="s">
        <v>97</v>
      </c>
      <c r="E509" s="4" t="s">
        <v>282</v>
      </c>
      <c r="F509" s="4" t="s">
        <v>77</v>
      </c>
      <c r="G509" s="4" t="s">
        <v>139</v>
      </c>
      <c r="H509" s="98">
        <v>1000</v>
      </c>
      <c r="I509" s="98">
        <v>0</v>
      </c>
      <c r="J509" s="98">
        <v>0</v>
      </c>
    </row>
    <row r="510" spans="1:12" s="16" customFormat="1" ht="25.5">
      <c r="A510" s="151"/>
      <c r="B510" s="48" t="s">
        <v>465</v>
      </c>
      <c r="C510" s="5" t="s">
        <v>385</v>
      </c>
      <c r="D510" s="5" t="s">
        <v>97</v>
      </c>
      <c r="E510" s="5" t="s">
        <v>477</v>
      </c>
      <c r="F510" s="4"/>
      <c r="G510" s="4"/>
      <c r="H510" s="149">
        <f t="shared" ref="H510:H514" si="145">H511</f>
        <v>2200000</v>
      </c>
      <c r="I510" s="148"/>
      <c r="J510" s="148"/>
      <c r="K510" s="156"/>
      <c r="L510" s="157"/>
    </row>
    <row r="511" spans="1:12" s="16" customFormat="1" ht="48" customHeight="1">
      <c r="A511" s="151"/>
      <c r="B511" s="150" t="s">
        <v>478</v>
      </c>
      <c r="C511" s="5" t="s">
        <v>385</v>
      </c>
      <c r="D511" s="5" t="s">
        <v>97</v>
      </c>
      <c r="E511" s="5" t="s">
        <v>461</v>
      </c>
      <c r="F511" s="4"/>
      <c r="G511" s="4"/>
      <c r="H511" s="149">
        <f t="shared" si="145"/>
        <v>2200000</v>
      </c>
      <c r="I511" s="148">
        <v>0</v>
      </c>
      <c r="J511" s="148">
        <v>0</v>
      </c>
      <c r="K511" s="156"/>
      <c r="L511" s="152"/>
    </row>
    <row r="512" spans="1:12" s="16" customFormat="1" ht="25.5">
      <c r="A512" s="151"/>
      <c r="B512" s="48" t="s">
        <v>479</v>
      </c>
      <c r="C512" s="5" t="s">
        <v>385</v>
      </c>
      <c r="D512" s="5" t="s">
        <v>97</v>
      </c>
      <c r="E512" s="5" t="s">
        <v>463</v>
      </c>
      <c r="F512" s="4"/>
      <c r="G512" s="4"/>
      <c r="H512" s="149">
        <f t="shared" si="145"/>
        <v>2200000</v>
      </c>
      <c r="I512" s="148">
        <v>0</v>
      </c>
      <c r="J512" s="148">
        <v>0</v>
      </c>
      <c r="K512" s="156"/>
      <c r="L512" s="152"/>
    </row>
    <row r="513" spans="1:12" s="16" customFormat="1" ht="25.5">
      <c r="A513" s="151"/>
      <c r="B513" s="26" t="s">
        <v>462</v>
      </c>
      <c r="C513" s="5" t="s">
        <v>385</v>
      </c>
      <c r="D513" s="4" t="s">
        <v>97</v>
      </c>
      <c r="E513" s="4" t="s">
        <v>463</v>
      </c>
      <c r="F513" s="4" t="s">
        <v>164</v>
      </c>
      <c r="G513" s="4"/>
      <c r="H513" s="148">
        <f t="shared" si="145"/>
        <v>2200000</v>
      </c>
      <c r="I513" s="148">
        <v>0</v>
      </c>
      <c r="J513" s="148">
        <v>0</v>
      </c>
      <c r="K513" s="156"/>
      <c r="L513" s="152"/>
    </row>
    <row r="514" spans="1:12" s="16" customFormat="1" ht="25.5">
      <c r="A514" s="151"/>
      <c r="B514" s="26" t="s">
        <v>464</v>
      </c>
      <c r="C514" s="5" t="s">
        <v>385</v>
      </c>
      <c r="D514" s="4" t="s">
        <v>97</v>
      </c>
      <c r="E514" s="4" t="s">
        <v>463</v>
      </c>
      <c r="F514" s="4" t="s">
        <v>165</v>
      </c>
      <c r="G514" s="4"/>
      <c r="H514" s="148">
        <f t="shared" si="145"/>
        <v>2200000</v>
      </c>
      <c r="I514" s="148">
        <v>0</v>
      </c>
      <c r="J514" s="148">
        <v>0</v>
      </c>
      <c r="K514" s="156"/>
      <c r="L514" s="152"/>
    </row>
    <row r="515" spans="1:12" s="16" customFormat="1" ht="13.5">
      <c r="A515" s="151"/>
      <c r="B515" s="28" t="s">
        <v>123</v>
      </c>
      <c r="C515" s="5" t="s">
        <v>385</v>
      </c>
      <c r="D515" s="4" t="s">
        <v>97</v>
      </c>
      <c r="E515" s="4" t="s">
        <v>463</v>
      </c>
      <c r="F515" s="4" t="s">
        <v>77</v>
      </c>
      <c r="G515" s="4"/>
      <c r="H515" s="148">
        <f>H517+H516</f>
        <v>2200000</v>
      </c>
      <c r="I515" s="148">
        <v>0</v>
      </c>
      <c r="J515" s="148">
        <v>0</v>
      </c>
      <c r="K515" s="156"/>
      <c r="L515" s="152"/>
    </row>
    <row r="516" spans="1:12" s="16" customFormat="1" ht="13.5">
      <c r="A516" s="151"/>
      <c r="B516" s="28" t="s">
        <v>69</v>
      </c>
      <c r="C516" s="5" t="s">
        <v>385</v>
      </c>
      <c r="D516" s="4" t="s">
        <v>97</v>
      </c>
      <c r="E516" s="4" t="s">
        <v>463</v>
      </c>
      <c r="F516" s="4" t="s">
        <v>77</v>
      </c>
      <c r="G516" s="4" t="s">
        <v>30</v>
      </c>
      <c r="H516" s="148">
        <f>2200000-989346.43</f>
        <v>1210653.5699999998</v>
      </c>
      <c r="I516" s="148"/>
      <c r="J516" s="148"/>
      <c r="K516" s="156"/>
      <c r="L516" s="157"/>
    </row>
    <row r="517" spans="1:12" s="16" customFormat="1" ht="13.5">
      <c r="A517" s="151"/>
      <c r="B517" s="28" t="s">
        <v>33</v>
      </c>
      <c r="C517" s="5" t="s">
        <v>385</v>
      </c>
      <c r="D517" s="4" t="s">
        <v>97</v>
      </c>
      <c r="E517" s="4" t="s">
        <v>463</v>
      </c>
      <c r="F517" s="4" t="s">
        <v>77</v>
      </c>
      <c r="G517" s="4" t="s">
        <v>32</v>
      </c>
      <c r="H517" s="148">
        <f>2200000-1210653.57</f>
        <v>989346.42999999993</v>
      </c>
      <c r="I517" s="148">
        <v>0</v>
      </c>
      <c r="J517" s="148">
        <v>0</v>
      </c>
      <c r="K517" s="156">
        <v>989346.43</v>
      </c>
      <c r="L517" s="157"/>
    </row>
    <row r="518" spans="1:12" s="16" customFormat="1" ht="25.5">
      <c r="A518" s="151"/>
      <c r="B518" s="48" t="s">
        <v>480</v>
      </c>
      <c r="C518" s="5" t="s">
        <v>385</v>
      </c>
      <c r="D518" s="5" t="s">
        <v>97</v>
      </c>
      <c r="E518" s="5" t="s">
        <v>481</v>
      </c>
      <c r="F518" s="4"/>
      <c r="G518" s="4"/>
      <c r="H518" s="149">
        <f t="shared" ref="H518:H523" si="146">H519</f>
        <v>2240000</v>
      </c>
      <c r="I518" s="148"/>
      <c r="J518" s="148"/>
      <c r="K518" s="156"/>
      <c r="L518" s="152"/>
    </row>
    <row r="519" spans="1:12" s="16" customFormat="1" ht="38.25">
      <c r="A519" s="151"/>
      <c r="B519" s="48" t="s">
        <v>478</v>
      </c>
      <c r="C519" s="5" t="s">
        <v>385</v>
      </c>
      <c r="D519" s="5" t="s">
        <v>97</v>
      </c>
      <c r="E519" s="5" t="s">
        <v>482</v>
      </c>
      <c r="F519" s="4"/>
      <c r="G519" s="4"/>
      <c r="H519" s="149">
        <f t="shared" si="146"/>
        <v>2240000</v>
      </c>
      <c r="I519" s="148"/>
      <c r="J519" s="148"/>
      <c r="K519" s="156"/>
      <c r="L519" s="152"/>
    </row>
    <row r="520" spans="1:12" s="16" customFormat="1" ht="25.5">
      <c r="A520" s="151"/>
      <c r="B520" s="48" t="s">
        <v>483</v>
      </c>
      <c r="C520" s="5" t="s">
        <v>385</v>
      </c>
      <c r="D520" s="5" t="s">
        <v>97</v>
      </c>
      <c r="E520" s="5" t="s">
        <v>484</v>
      </c>
      <c r="F520" s="4"/>
      <c r="G520" s="4"/>
      <c r="H520" s="149">
        <f t="shared" si="146"/>
        <v>2240000</v>
      </c>
      <c r="I520" s="148">
        <v>0</v>
      </c>
      <c r="J520" s="148">
        <v>0</v>
      </c>
      <c r="K520" s="156"/>
      <c r="L520" s="152"/>
    </row>
    <row r="521" spans="1:12" s="16" customFormat="1" ht="25.5">
      <c r="A521" s="151"/>
      <c r="B521" s="26" t="s">
        <v>462</v>
      </c>
      <c r="C521" s="5" t="s">
        <v>385</v>
      </c>
      <c r="D521" s="4" t="s">
        <v>97</v>
      </c>
      <c r="E521" s="4" t="s">
        <v>484</v>
      </c>
      <c r="F521" s="4" t="s">
        <v>164</v>
      </c>
      <c r="G521" s="4"/>
      <c r="H521" s="148">
        <f t="shared" si="146"/>
        <v>2240000</v>
      </c>
      <c r="I521" s="148">
        <v>0</v>
      </c>
      <c r="J521" s="148">
        <v>0</v>
      </c>
      <c r="K521" s="156"/>
      <c r="L521" s="157"/>
    </row>
    <row r="522" spans="1:12" s="16" customFormat="1" ht="25.5">
      <c r="A522" s="151"/>
      <c r="B522" s="26" t="s">
        <v>464</v>
      </c>
      <c r="C522" s="5" t="s">
        <v>385</v>
      </c>
      <c r="D522" s="4" t="s">
        <v>97</v>
      </c>
      <c r="E522" s="4" t="s">
        <v>484</v>
      </c>
      <c r="F522" s="4" t="s">
        <v>165</v>
      </c>
      <c r="G522" s="4"/>
      <c r="H522" s="148">
        <f t="shared" si="146"/>
        <v>2240000</v>
      </c>
      <c r="I522" s="148">
        <v>0</v>
      </c>
      <c r="J522" s="148">
        <v>0</v>
      </c>
      <c r="K522" s="156"/>
      <c r="L522" s="152"/>
    </row>
    <row r="523" spans="1:12" s="16" customFormat="1" ht="13.5">
      <c r="A523" s="151"/>
      <c r="B523" s="28" t="s">
        <v>123</v>
      </c>
      <c r="C523" s="5" t="s">
        <v>385</v>
      </c>
      <c r="D523" s="4" t="s">
        <v>97</v>
      </c>
      <c r="E523" s="4" t="s">
        <v>484</v>
      </c>
      <c r="F523" s="4" t="s">
        <v>77</v>
      </c>
      <c r="G523" s="4"/>
      <c r="H523" s="148">
        <f t="shared" si="146"/>
        <v>2240000</v>
      </c>
      <c r="I523" s="148">
        <v>0</v>
      </c>
      <c r="J523" s="148">
        <v>0</v>
      </c>
      <c r="K523" s="156"/>
      <c r="L523" s="152"/>
    </row>
    <row r="524" spans="1:12" s="16" customFormat="1" ht="13.5">
      <c r="A524" s="151"/>
      <c r="B524" s="28" t="s">
        <v>69</v>
      </c>
      <c r="C524" s="5" t="s">
        <v>385</v>
      </c>
      <c r="D524" s="4" t="s">
        <v>97</v>
      </c>
      <c r="E524" s="4" t="s">
        <v>484</v>
      </c>
      <c r="F524" s="4" t="s">
        <v>77</v>
      </c>
      <c r="G524" s="163" t="s">
        <v>30</v>
      </c>
      <c r="H524" s="161">
        <v>2240000</v>
      </c>
      <c r="I524" s="148">
        <v>0</v>
      </c>
      <c r="J524" s="148">
        <v>0</v>
      </c>
      <c r="K524" s="156"/>
      <c r="L524" s="152"/>
    </row>
    <row r="525" spans="1:12">
      <c r="B525" s="3" t="s">
        <v>158</v>
      </c>
      <c r="C525" s="7"/>
      <c r="D525" s="8"/>
      <c r="E525" s="8"/>
      <c r="F525" s="8"/>
      <c r="G525" s="7"/>
      <c r="H525" s="116">
        <f>H500+H492+H393+H353+H269+H214+H143+H122+H12+H344</f>
        <v>28409150.75</v>
      </c>
      <c r="I525" s="116">
        <f>I500+I492+I393+I353+I269+I214+I143+I122+I12</f>
        <v>13668192.449999999</v>
      </c>
      <c r="J525" s="116">
        <f>J500+J492+J393+J353+J269+J214+J143+J122+J12</f>
        <v>13516037.399999999</v>
      </c>
      <c r="K525" s="117">
        <f>SUM(K16:K524)</f>
        <v>11018144.159999998</v>
      </c>
    </row>
    <row r="526" spans="1:12">
      <c r="B526" s="19"/>
      <c r="C526" s="10"/>
      <c r="D526" s="20"/>
      <c r="E526" s="20"/>
      <c r="F526" s="20"/>
      <c r="G526" s="10"/>
      <c r="H526" s="118">
        <v>27494110.91</v>
      </c>
      <c r="I526" s="118">
        <v>13668192.449999999</v>
      </c>
      <c r="J526" s="118">
        <v>13516037.4</v>
      </c>
      <c r="L526" s="152"/>
    </row>
    <row r="527" spans="1:12">
      <c r="B527" s="19"/>
      <c r="C527" s="10"/>
      <c r="D527" s="20"/>
      <c r="E527" s="20"/>
      <c r="F527" s="20"/>
      <c r="G527" s="10"/>
      <c r="H527" s="119">
        <f>H526-H525</f>
        <v>-915039.83999999985</v>
      </c>
      <c r="I527" s="119">
        <f t="shared" ref="I527:J527" si="147">I526-I525</f>
        <v>0</v>
      </c>
      <c r="J527" s="119">
        <f t="shared" si="147"/>
        <v>0</v>
      </c>
      <c r="L527" s="102"/>
    </row>
    <row r="528" spans="1:12">
      <c r="B528" s="19"/>
      <c r="C528" s="10"/>
      <c r="D528" s="20"/>
      <c r="E528" s="20"/>
      <c r="F528" s="20"/>
      <c r="G528" s="10"/>
      <c r="H528" s="118"/>
      <c r="I528" s="118"/>
      <c r="J528" s="118"/>
    </row>
    <row r="529" spans="1:10">
      <c r="B529" s="19"/>
      <c r="C529" s="10"/>
      <c r="D529" s="20"/>
      <c r="E529" s="20"/>
      <c r="F529" s="20"/>
      <c r="G529" s="10"/>
      <c r="H529" s="118"/>
      <c r="I529" s="118"/>
      <c r="J529" s="118"/>
    </row>
    <row r="530" spans="1:10">
      <c r="A530" s="9" t="s">
        <v>80</v>
      </c>
      <c r="B530" s="9"/>
      <c r="C530" s="10"/>
      <c r="D530" s="9"/>
      <c r="E530" s="9"/>
      <c r="F530" s="9"/>
      <c r="G530" s="10"/>
      <c r="H530" s="118"/>
      <c r="I530" s="118"/>
      <c r="J530" s="118"/>
    </row>
    <row r="531" spans="1:10" ht="12.75" customHeight="1">
      <c r="A531" s="183"/>
      <c r="B531" s="173" t="s">
        <v>81</v>
      </c>
      <c r="C531" s="11"/>
      <c r="D531" s="180" t="s">
        <v>82</v>
      </c>
      <c r="E531" s="181"/>
      <c r="F531" s="181"/>
      <c r="G531" s="182"/>
      <c r="H531" s="164" t="s">
        <v>443</v>
      </c>
      <c r="I531" s="164" t="s">
        <v>445</v>
      </c>
      <c r="J531" s="164" t="s">
        <v>457</v>
      </c>
    </row>
    <row r="532" spans="1:10" ht="115.5" customHeight="1">
      <c r="A532" s="184"/>
      <c r="B532" s="174"/>
      <c r="C532" s="82"/>
      <c r="D532" s="7" t="s">
        <v>83</v>
      </c>
      <c r="E532" s="188" t="s">
        <v>84</v>
      </c>
      <c r="F532" s="189"/>
      <c r="G532" s="5" t="s">
        <v>10</v>
      </c>
      <c r="H532" s="165"/>
      <c r="I532" s="165"/>
      <c r="J532" s="165"/>
    </row>
    <row r="533" spans="1:10">
      <c r="A533" s="45"/>
      <c r="B533" s="12" t="s">
        <v>93</v>
      </c>
      <c r="C533" s="12"/>
      <c r="D533" s="7"/>
      <c r="E533" s="191"/>
      <c r="F533" s="192"/>
      <c r="G533" s="7"/>
      <c r="H533" s="120">
        <f>H540</f>
        <v>915039.83999999985</v>
      </c>
      <c r="I533" s="120">
        <f t="shared" ref="I533:J533" si="148">I540</f>
        <v>0</v>
      </c>
      <c r="J533" s="120">
        <f t="shared" si="148"/>
        <v>0</v>
      </c>
    </row>
    <row r="534" spans="1:10" ht="25.5" customHeight="1">
      <c r="A534" s="13"/>
      <c r="B534" s="14" t="s">
        <v>94</v>
      </c>
      <c r="C534" s="14"/>
      <c r="D534" s="15" t="s">
        <v>385</v>
      </c>
      <c r="E534" s="178" t="s">
        <v>44</v>
      </c>
      <c r="F534" s="179"/>
      <c r="G534" s="7"/>
      <c r="H534" s="121">
        <f>H535+H537</f>
        <v>0</v>
      </c>
      <c r="I534" s="121">
        <f t="shared" ref="I534:J534" si="149">I535+I537</f>
        <v>0</v>
      </c>
      <c r="J534" s="121">
        <f t="shared" si="149"/>
        <v>0</v>
      </c>
    </row>
    <row r="535" spans="1:10" ht="27" customHeight="1">
      <c r="A535" s="13"/>
      <c r="B535" s="14" t="s">
        <v>91</v>
      </c>
      <c r="C535" s="14"/>
      <c r="D535" s="15" t="s">
        <v>385</v>
      </c>
      <c r="E535" s="178" t="s">
        <v>98</v>
      </c>
      <c r="F535" s="179"/>
      <c r="G535" s="7"/>
      <c r="H535" s="121">
        <v>0</v>
      </c>
      <c r="I535" s="121">
        <v>0</v>
      </c>
      <c r="J535" s="121">
        <v>0</v>
      </c>
    </row>
    <row r="536" spans="1:10" ht="27.75" customHeight="1">
      <c r="A536" s="13"/>
      <c r="B536" s="14" t="s">
        <v>99</v>
      </c>
      <c r="C536" s="14"/>
      <c r="D536" s="15" t="s">
        <v>385</v>
      </c>
      <c r="E536" s="178" t="s">
        <v>100</v>
      </c>
      <c r="F536" s="181"/>
      <c r="G536" s="7"/>
      <c r="H536" s="121"/>
      <c r="I536" s="121"/>
      <c r="J536" s="121"/>
    </row>
    <row r="537" spans="1:10" ht="25.5" customHeight="1">
      <c r="A537" s="13"/>
      <c r="B537" s="14" t="s">
        <v>45</v>
      </c>
      <c r="C537" s="14"/>
      <c r="D537" s="15" t="s">
        <v>385</v>
      </c>
      <c r="E537" s="178" t="s">
        <v>46</v>
      </c>
      <c r="F537" s="179"/>
      <c r="G537" s="7"/>
      <c r="H537" s="121"/>
      <c r="I537" s="121"/>
      <c r="J537" s="121"/>
    </row>
    <row r="538" spans="1:10" ht="25.5">
      <c r="A538" s="13"/>
      <c r="B538" s="14" t="s">
        <v>92</v>
      </c>
      <c r="C538" s="14"/>
      <c r="D538" s="15" t="s">
        <v>385</v>
      </c>
      <c r="E538" s="178" t="s">
        <v>47</v>
      </c>
      <c r="F538" s="179"/>
      <c r="G538" s="7"/>
      <c r="H538" s="121"/>
      <c r="I538" s="121"/>
      <c r="J538" s="121"/>
    </row>
    <row r="539" spans="1:10" ht="27" customHeight="1">
      <c r="A539" s="13"/>
      <c r="B539" s="14" t="s">
        <v>48</v>
      </c>
      <c r="C539" s="14"/>
      <c r="D539" s="15" t="s">
        <v>385</v>
      </c>
      <c r="E539" s="178" t="s">
        <v>49</v>
      </c>
      <c r="F539" s="179"/>
      <c r="G539" s="7"/>
      <c r="H539" s="121"/>
      <c r="I539" s="121"/>
      <c r="J539" s="121"/>
    </row>
    <row r="540" spans="1:10" ht="25.5" customHeight="1">
      <c r="A540" s="13"/>
      <c r="B540" s="14" t="s">
        <v>50</v>
      </c>
      <c r="C540" s="14"/>
      <c r="D540" s="15" t="s">
        <v>385</v>
      </c>
      <c r="E540" s="178" t="s">
        <v>51</v>
      </c>
      <c r="F540" s="179"/>
      <c r="G540" s="7"/>
      <c r="H540" s="121">
        <f>H548+H544</f>
        <v>915039.83999999985</v>
      </c>
      <c r="I540" s="121">
        <v>0</v>
      </c>
      <c r="J540" s="121">
        <v>0</v>
      </c>
    </row>
    <row r="541" spans="1:10" ht="12.75" customHeight="1">
      <c r="A541" s="13"/>
      <c r="B541" s="1" t="s">
        <v>52</v>
      </c>
      <c r="C541" s="1"/>
      <c r="D541" s="8" t="s">
        <v>385</v>
      </c>
      <c r="E541" s="180" t="s">
        <v>53</v>
      </c>
      <c r="F541" s="190"/>
      <c r="G541" s="7"/>
      <c r="H541" s="97">
        <f>H542</f>
        <v>-27494110.91</v>
      </c>
      <c r="I541" s="97">
        <f t="shared" ref="I541:J541" si="150">I542</f>
        <v>-14002105.08</v>
      </c>
      <c r="J541" s="97">
        <f t="shared" si="150"/>
        <v>-14192244.630000001</v>
      </c>
    </row>
    <row r="542" spans="1:10" ht="12.75" customHeight="1">
      <c r="A542" s="13"/>
      <c r="B542" s="3" t="s">
        <v>56</v>
      </c>
      <c r="C542" s="3"/>
      <c r="D542" s="15" t="s">
        <v>385</v>
      </c>
      <c r="E542" s="178" t="s">
        <v>57</v>
      </c>
      <c r="F542" s="179"/>
      <c r="G542" s="7"/>
      <c r="H542" s="98">
        <f>H543</f>
        <v>-27494110.91</v>
      </c>
      <c r="I542" s="98">
        <f t="shared" ref="I542:J545" si="151">I543</f>
        <v>-14002105.08</v>
      </c>
      <c r="J542" s="98">
        <f t="shared" si="151"/>
        <v>-14192244.630000001</v>
      </c>
    </row>
    <row r="543" spans="1:10" ht="25.5" customHeight="1">
      <c r="A543" s="13"/>
      <c r="B543" s="3" t="s">
        <v>58</v>
      </c>
      <c r="C543" s="3"/>
      <c r="D543" s="15" t="s">
        <v>385</v>
      </c>
      <c r="E543" s="178" t="s">
        <v>59</v>
      </c>
      <c r="F543" s="179"/>
      <c r="G543" s="7"/>
      <c r="H543" s="98">
        <f>H544</f>
        <v>-27494110.91</v>
      </c>
      <c r="I543" s="98">
        <f t="shared" si="151"/>
        <v>-14002105.08</v>
      </c>
      <c r="J543" s="98">
        <f t="shared" si="151"/>
        <v>-14192244.630000001</v>
      </c>
    </row>
    <row r="544" spans="1:10" ht="25.5" customHeight="1">
      <c r="A544" s="13"/>
      <c r="B544" s="3" t="s">
        <v>60</v>
      </c>
      <c r="C544" s="3"/>
      <c r="D544" s="15" t="s">
        <v>385</v>
      </c>
      <c r="E544" s="178" t="s">
        <v>61</v>
      </c>
      <c r="F544" s="179"/>
      <c r="G544" s="7"/>
      <c r="H544" s="98">
        <v>-27494110.91</v>
      </c>
      <c r="I544" s="98">
        <v>-14002105.08</v>
      </c>
      <c r="J544" s="98">
        <v>-14192244.630000001</v>
      </c>
    </row>
    <row r="545" spans="1:10" ht="15" customHeight="1">
      <c r="A545" s="13"/>
      <c r="B545" s="1" t="s">
        <v>54</v>
      </c>
      <c r="C545" s="1"/>
      <c r="D545" s="8" t="s">
        <v>385</v>
      </c>
      <c r="E545" s="193" t="s">
        <v>55</v>
      </c>
      <c r="F545" s="194"/>
      <c r="G545" s="7"/>
      <c r="H545" s="97">
        <f>H546</f>
        <v>28409150.75</v>
      </c>
      <c r="I545" s="97">
        <f t="shared" si="151"/>
        <v>13668192.449999999</v>
      </c>
      <c r="J545" s="97">
        <f t="shared" si="151"/>
        <v>13516037.399999999</v>
      </c>
    </row>
    <row r="546" spans="1:10" ht="12.75" customHeight="1">
      <c r="A546" s="13"/>
      <c r="B546" s="3" t="s">
        <v>62</v>
      </c>
      <c r="C546" s="3"/>
      <c r="D546" s="15" t="s">
        <v>385</v>
      </c>
      <c r="E546" s="178" t="s">
        <v>63</v>
      </c>
      <c r="F546" s="179"/>
      <c r="G546" s="7"/>
      <c r="H546" s="98">
        <f>H547</f>
        <v>28409150.75</v>
      </c>
      <c r="I546" s="98">
        <f t="shared" ref="I546:J547" si="152">I547</f>
        <v>13668192.449999999</v>
      </c>
      <c r="J546" s="98">
        <f t="shared" si="152"/>
        <v>13516037.399999999</v>
      </c>
    </row>
    <row r="547" spans="1:10" ht="25.5" customHeight="1">
      <c r="A547" s="13"/>
      <c r="B547" s="3" t="s">
        <v>64</v>
      </c>
      <c r="C547" s="3"/>
      <c r="D547" s="15" t="s">
        <v>385</v>
      </c>
      <c r="E547" s="178" t="s">
        <v>65</v>
      </c>
      <c r="F547" s="179"/>
      <c r="G547" s="7"/>
      <c r="H547" s="98">
        <f>H548</f>
        <v>28409150.75</v>
      </c>
      <c r="I547" s="98">
        <f t="shared" si="152"/>
        <v>13668192.449999999</v>
      </c>
      <c r="J547" s="98">
        <f t="shared" si="152"/>
        <v>13516037.399999999</v>
      </c>
    </row>
    <row r="548" spans="1:10" ht="25.5" customHeight="1">
      <c r="A548" s="13"/>
      <c r="B548" s="3" t="s">
        <v>66</v>
      </c>
      <c r="C548" s="3"/>
      <c r="D548" s="15" t="s">
        <v>385</v>
      </c>
      <c r="E548" s="178" t="s">
        <v>67</v>
      </c>
      <c r="F548" s="179"/>
      <c r="G548" s="7"/>
      <c r="H548" s="122">
        <f>H525</f>
        <v>28409150.75</v>
      </c>
      <c r="I548" s="122">
        <v>13668192.449999999</v>
      </c>
      <c r="J548" s="122">
        <f t="shared" ref="J548" si="153">J525</f>
        <v>13516037.399999999</v>
      </c>
    </row>
    <row r="549" spans="1:10" ht="25.5" customHeight="1">
      <c r="A549" s="23"/>
      <c r="B549" s="19"/>
      <c r="C549" s="24"/>
      <c r="D549" s="24"/>
      <c r="E549" s="24"/>
      <c r="F549" s="24"/>
      <c r="G549" s="24"/>
      <c r="H549" s="123"/>
      <c r="I549" s="123"/>
      <c r="J549" s="123"/>
    </row>
    <row r="550" spans="1:10" ht="25.5" customHeight="1">
      <c r="A550" s="23"/>
      <c r="B550" s="19"/>
      <c r="C550" s="25"/>
      <c r="D550" s="25"/>
      <c r="E550" s="25"/>
      <c r="F550" s="25"/>
      <c r="G550" s="25"/>
      <c r="H550" s="124"/>
      <c r="I550" s="124"/>
      <c r="J550" s="124"/>
    </row>
    <row r="551" spans="1:10">
      <c r="A551" s="9" t="s">
        <v>43</v>
      </c>
      <c r="B551" s="9" t="s">
        <v>43</v>
      </c>
      <c r="C551" s="10"/>
      <c r="D551" s="9"/>
      <c r="E551" s="9"/>
      <c r="F551" s="9"/>
      <c r="G551" s="10"/>
      <c r="H551" s="118"/>
      <c r="I551" s="118"/>
      <c r="J551" s="118"/>
    </row>
    <row r="552" spans="1:10">
      <c r="B552" s="9" t="s">
        <v>456</v>
      </c>
    </row>
    <row r="556" spans="1:10">
      <c r="B556" s="16" t="s">
        <v>43</v>
      </c>
    </row>
  </sheetData>
  <mergeCells count="36">
    <mergeCell ref="E548:F548"/>
    <mergeCell ref="E535:F535"/>
    <mergeCell ref="E536:F536"/>
    <mergeCell ref="E532:F532"/>
    <mergeCell ref="E534:F534"/>
    <mergeCell ref="E546:F546"/>
    <mergeCell ref="E547:F547"/>
    <mergeCell ref="E544:F544"/>
    <mergeCell ref="E542:F542"/>
    <mergeCell ref="E541:F541"/>
    <mergeCell ref="E537:F537"/>
    <mergeCell ref="E538:F538"/>
    <mergeCell ref="E539:F539"/>
    <mergeCell ref="E540:F540"/>
    <mergeCell ref="E533:F533"/>
    <mergeCell ref="E545:F545"/>
    <mergeCell ref="E543:F543"/>
    <mergeCell ref="D531:G531"/>
    <mergeCell ref="A531:A532"/>
    <mergeCell ref="A9:A10"/>
    <mergeCell ref="B9:B10"/>
    <mergeCell ref="M9:M10"/>
    <mergeCell ref="J9:J10"/>
    <mergeCell ref="I531:I532"/>
    <mergeCell ref="J531:J532"/>
    <mergeCell ref="K9:K10"/>
    <mergeCell ref="I9:I10"/>
    <mergeCell ref="H531:H532"/>
    <mergeCell ref="C9:G9"/>
    <mergeCell ref="B7:H7"/>
    <mergeCell ref="G1:H1"/>
    <mergeCell ref="A3:H3"/>
    <mergeCell ref="A6:H6"/>
    <mergeCell ref="A8:B8"/>
    <mergeCell ref="H9:H10"/>
    <mergeCell ref="B531:B532"/>
  </mergeCells>
  <phoneticPr fontId="0" type="noConversion"/>
  <pageMargins left="0.65" right="0.39370078740157483" top="0.39370078740157483" bottom="0.39370078740157483" header="0.19685039370078741" footer="0.19685039370078741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расходов'!OLE_LINK1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Olga</cp:lastModifiedBy>
  <cp:lastPrinted>2024-02-27T06:43:53Z</cp:lastPrinted>
  <dcterms:created xsi:type="dcterms:W3CDTF">1996-10-08T23:32:33Z</dcterms:created>
  <dcterms:modified xsi:type="dcterms:W3CDTF">2024-06-27T04:06:58Z</dcterms:modified>
</cp:coreProperties>
</file>